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D Documents\The Tourism Ninja business\Clients - Destination Gippsland\Stargazing project\"/>
    </mc:Choice>
  </mc:AlternateContent>
  <xr:revisionPtr revIDLastSave="0" documentId="13_ncr:1_{82C650D8-DF6C-4446-8733-B08AB9F47EAE}" xr6:coauthVersionLast="47" xr6:coauthVersionMax="47" xr10:uidLastSave="{00000000-0000-0000-0000-000000000000}"/>
  <bookViews>
    <workbookView xWindow="1560" yWindow="1560" windowWidth="28800" windowHeight="18675" tabRatio="777" firstSheet="1" activeTab="5" xr2:uid="{0846A182-F951-4EE5-B35F-89569E705F95}"/>
  </bookViews>
  <sheets>
    <sheet name="Example pkgs" sheetId="1" state="hidden" r:id="rId1"/>
    <sheet name="Example package - per person" sheetId="7" r:id="rId2"/>
    <sheet name="Example package -per package" sheetId="8" r:id="rId3"/>
    <sheet name="Costing sheet - per person" sheetId="5" state="hidden" r:id="rId4"/>
    <sheet name="Costing - per person" sheetId="6" r:id="rId5"/>
    <sheet name="Costing - per package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6" l="1"/>
  <c r="J8" i="6"/>
  <c r="J7" i="6"/>
  <c r="J6" i="6"/>
  <c r="J5" i="6"/>
  <c r="D23" i="4"/>
  <c r="D24" i="4" s="1"/>
  <c r="D25" i="4" s="1"/>
  <c r="D22" i="5"/>
  <c r="I7" i="5"/>
  <c r="I6" i="5"/>
  <c r="I5" i="5"/>
  <c r="I4" i="5"/>
  <c r="I9" i="4"/>
  <c r="I8" i="4"/>
  <c r="I7" i="4"/>
  <c r="I6" i="4"/>
  <c r="I5" i="4"/>
  <c r="H20" i="1"/>
  <c r="H21" i="1" s="1"/>
  <c r="H41" i="1"/>
  <c r="H42" i="1" s="1"/>
  <c r="H43" i="1" s="1"/>
  <c r="K30" i="1"/>
  <c r="K31" i="1"/>
  <c r="K32" i="1"/>
  <c r="K33" i="1"/>
  <c r="K29" i="1"/>
  <c r="K5" i="1"/>
  <c r="K8" i="1"/>
  <c r="K7" i="1"/>
  <c r="K6" i="1"/>
  <c r="D10" i="1"/>
  <c r="D11" i="1" s="1"/>
  <c r="K8" i="6" l="1"/>
  <c r="M8" i="6" s="1"/>
  <c r="K7" i="6"/>
  <c r="M7" i="6" s="1"/>
  <c r="K6" i="6"/>
  <c r="M6" i="6" s="1"/>
  <c r="K5" i="6"/>
  <c r="M5" i="6" s="1"/>
  <c r="E26" i="6"/>
  <c r="E27" i="6" s="1"/>
  <c r="J5" i="5"/>
  <c r="L5" i="5" s="1"/>
  <c r="J6" i="5"/>
  <c r="L6" i="5" s="1"/>
  <c r="J7" i="5"/>
  <c r="L7" i="5" s="1"/>
  <c r="J4" i="5"/>
  <c r="L4" i="5" s="1"/>
  <c r="D23" i="5"/>
  <c r="D24" i="5" s="1"/>
  <c r="J5" i="4"/>
  <c r="K5" i="4" s="1"/>
  <c r="J7" i="4"/>
  <c r="K7" i="4" s="1"/>
  <c r="J9" i="4"/>
  <c r="K9" i="4" s="1"/>
  <c r="J6" i="4"/>
  <c r="K6" i="4" s="1"/>
  <c r="J8" i="4"/>
  <c r="K8" i="4" s="1"/>
  <c r="L6" i="1"/>
  <c r="N6" i="1" s="1"/>
  <c r="L5" i="1"/>
  <c r="N5" i="1" s="1"/>
  <c r="L8" i="1"/>
  <c r="N8" i="1" s="1"/>
  <c r="L7" i="1"/>
  <c r="N7" i="1" s="1"/>
  <c r="H22" i="1"/>
  <c r="D12" i="1"/>
  <c r="M9" i="6" l="1"/>
  <c r="M10" i="6" s="1"/>
  <c r="L8" i="5"/>
  <c r="L9" i="5" s="1"/>
  <c r="N9" i="1"/>
  <c r="N10" i="1" s="1"/>
  <c r="L33" i="1"/>
  <c r="M33" i="1" s="1"/>
  <c r="L30" i="1"/>
  <c r="M30" i="1" s="1"/>
  <c r="L31" i="1"/>
  <c r="M31" i="1" s="1"/>
  <c r="L32" i="1"/>
  <c r="M32" i="1" s="1"/>
  <c r="L29" i="1"/>
  <c r="M29" i="1" s="1"/>
</calcChain>
</file>

<file path=xl/sharedStrings.xml><?xml version="1.0" encoding="utf-8"?>
<sst xmlns="http://schemas.openxmlformats.org/spreadsheetml/2006/main" count="195" uniqueCount="102">
  <si>
    <t>Nett cost pp</t>
  </si>
  <si>
    <t>Description</t>
  </si>
  <si>
    <t>UVPs</t>
  </si>
  <si>
    <t>Business issue</t>
  </si>
  <si>
    <t>Nett rate pp</t>
  </si>
  <si>
    <t>1 nights accom twin share</t>
  </si>
  <si>
    <t>Private staff</t>
  </si>
  <si>
    <t>3 course dinner in the barrel hall</t>
  </si>
  <si>
    <t>Matched wines</t>
  </si>
  <si>
    <t>Transfers to and from accom</t>
  </si>
  <si>
    <t>Breakfast basket</t>
  </si>
  <si>
    <t>Package</t>
  </si>
  <si>
    <t>TEXT TANIA ON 0457 803 982</t>
  </si>
  <si>
    <t>Inclusions*</t>
  </si>
  <si>
    <t>*Package inclusions eg wine, labour, food, accom, transport, giveaways/merch</t>
  </si>
  <si>
    <t>If your nett cost is $100, and you want to be able to get that return at a 25% commission, then add 33.34% to get enough margin</t>
  </si>
  <si>
    <t xml:space="preserve">MARGIN (around 33.34% to factor in 25% commissions) </t>
  </si>
  <si>
    <t>TOTAL NETT COST PER PERSON</t>
  </si>
  <si>
    <t>RETAIL COST PER PERSON</t>
  </si>
  <si>
    <t xml:space="preserve">ADVERTISED RETAIL COST PER PERSON </t>
  </si>
  <si>
    <t>Profit pp</t>
  </si>
  <si>
    <t>Yield calculator</t>
  </si>
  <si>
    <t>0% commission (direct)</t>
  </si>
  <si>
    <t>10% commission (retail)</t>
  </si>
  <si>
    <t>25% commission (inbound)</t>
  </si>
  <si>
    <t>Package name</t>
  </si>
  <si>
    <t>Min numbers</t>
  </si>
  <si>
    <t>Max numbers</t>
  </si>
  <si>
    <t>GROSS COST PER PERSON</t>
  </si>
  <si>
    <t>Need midweek business</t>
  </si>
  <si>
    <t>Conditions</t>
  </si>
  <si>
    <t>Staff</t>
  </si>
  <si>
    <t>Numbers</t>
  </si>
  <si>
    <t>Package costing sheet - per package</t>
  </si>
  <si>
    <t xml:space="preserve">Wine </t>
  </si>
  <si>
    <t>Total nett cost per package</t>
  </si>
  <si>
    <t>TOTAL NETT COST PER PACKAGE</t>
  </si>
  <si>
    <t>GROSS COST PER PACKAGE</t>
  </si>
  <si>
    <t>Need midweek revenue off site</t>
  </si>
  <si>
    <t>Prebookings required. All cutlery and crockery etc to be supplied by the venue</t>
  </si>
  <si>
    <t>Food</t>
  </si>
  <si>
    <t># people</t>
  </si>
  <si>
    <t xml:space="preserve">Profit </t>
  </si>
  <si>
    <t>Package costing sheet - per person</t>
  </si>
  <si>
    <t>Avg profit</t>
  </si>
  <si>
    <t>Profit</t>
  </si>
  <si>
    <t>Total profit</t>
  </si>
  <si>
    <t>Accom close to the bridge</t>
  </si>
  <si>
    <t xml:space="preserve">Can provide meals </t>
  </si>
  <si>
    <t>Excellent wifi</t>
  </si>
  <si>
    <t>Work from anywhere this week!</t>
  </si>
  <si>
    <t>You don't need to take time off to get a change of scene</t>
  </si>
  <si>
    <t>Dinner on arrival</t>
  </si>
  <si>
    <t>Total revenue (if sold at retail)</t>
  </si>
  <si>
    <t>Taste the best of Phillip Island without leaving home</t>
  </si>
  <si>
    <t xml:space="preserve">MARGIN (add 33.34% to factor in 25% margin / commission) </t>
  </si>
  <si>
    <t xml:space="preserve">MARGIN (20% profit margin) </t>
  </si>
  <si>
    <t>Pick up (following morning)</t>
  </si>
  <si>
    <t>Total cost to deliver (incl margin)</t>
  </si>
  <si>
    <t># bkgs</t>
  </si>
  <si>
    <t>20% commission (wholesale)</t>
  </si>
  <si>
    <t xml:space="preserve">Inclusions </t>
  </si>
  <si>
    <t>Available Mon - Thu night only</t>
  </si>
  <si>
    <t>Sit back and relax - we'll do the rest</t>
  </si>
  <si>
    <t>Transportable menu</t>
  </si>
  <si>
    <t>Access to local produce</t>
  </si>
  <si>
    <t>Minimum 2, maximum 6</t>
  </si>
  <si>
    <t xml:space="preserve">2 night accom twin share </t>
  </si>
  <si>
    <t>Dinner at Cape Kitchen</t>
  </si>
  <si>
    <t>Penguins Plus</t>
  </si>
  <si>
    <t xml:space="preserve">Input your advertised cost here </t>
  </si>
  <si>
    <t xml:space="preserve">Fill in these boxes. </t>
  </si>
  <si>
    <t>Double check that this is capturing all costs from the above lines</t>
  </si>
  <si>
    <t xml:space="preserve">Put in inclusions and costs. </t>
  </si>
  <si>
    <t>Add lines as necessary</t>
  </si>
  <si>
    <t xml:space="preserve">This calculates automagically from the table on the left </t>
  </si>
  <si>
    <t>Fill in boxes</t>
  </si>
  <si>
    <t>Input retail price</t>
  </si>
  <si>
    <t>calculates automagicallly</t>
  </si>
  <si>
    <t>EXPERIENCE AND PACKAGE COSTING SHEET - PER PERSON</t>
  </si>
  <si>
    <t>EXPERIENCE AND PACKAGE COSTING SHEET - PER PACKAGE</t>
  </si>
  <si>
    <t xml:space="preserve">Add  inclusions and costs </t>
  </si>
  <si>
    <t>Gippsland stargazing package</t>
  </si>
  <si>
    <r>
      <t xml:space="preserve">Package costing sheet - </t>
    </r>
    <r>
      <rPr>
        <b/>
        <u/>
        <sz val="20"/>
        <color rgb="FF000000"/>
        <rFont val="Calibri"/>
      </rPr>
      <t>per package</t>
    </r>
  </si>
  <si>
    <t>Need to increase midweek yield</t>
  </si>
  <si>
    <t>Have an astronomy expert available and access to a telescope</t>
  </si>
  <si>
    <t>Have a liquor licence / can provide alcohol</t>
  </si>
  <si>
    <t>Private wine and food matching with the stars!</t>
  </si>
  <si>
    <t xml:space="preserve">Explore the stars with your private astronomy guide, accompanied by a wine and food matching experience </t>
  </si>
  <si>
    <t>Minimum 4, maximum 10</t>
  </si>
  <si>
    <t xml:space="preserve">Prebookings required. Not available on public holidays </t>
  </si>
  <si>
    <t xml:space="preserve">Astronomy expert (90 mins)   </t>
  </si>
  <si>
    <t>Use of telescope</t>
  </si>
  <si>
    <t xml:space="preserve">Local produce antipasto platter </t>
  </si>
  <si>
    <t>Local wines (4 bottles x $25 a bottle)</t>
  </si>
  <si>
    <t xml:space="preserve">MARGIN (eg 20% profit margin) </t>
  </si>
  <si>
    <t>Inclusions</t>
  </si>
  <si>
    <t>Your UVPs</t>
  </si>
  <si>
    <t xml:space="preserve">Min:                                  Max: </t>
  </si>
  <si>
    <t>Min:                     Max:</t>
  </si>
  <si>
    <t>Nett cost per package</t>
  </si>
  <si>
    <t xml:space="preserve">MARGIN (eg 20%, $15pp etc)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</si>
</sst>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_-[$$-C09]* #,##0.00_-;\-[$$-C09]* #,##0.00_-;_-[$$-C09]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0000"/>
      <name val="Calibri"/>
    </font>
    <font>
      <b/>
      <u/>
      <sz val="20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B98AA6"/>
        <bgColor indexed="64"/>
      </patternFill>
    </fill>
    <fill>
      <patternFill patternType="solid">
        <fgColor theme="5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0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9" fontId="0" fillId="0" borderId="0" xfId="0" applyNumberFormat="1"/>
    <xf numFmtId="0" fontId="1" fillId="0" borderId="2" xfId="0" applyFont="1" applyBorder="1"/>
    <xf numFmtId="0" fontId="0" fillId="0" borderId="2" xfId="0" applyBorder="1"/>
    <xf numFmtId="44" fontId="0" fillId="0" borderId="1" xfId="1" applyFont="1" applyBorder="1"/>
    <xf numFmtId="44" fontId="1" fillId="0" borderId="1" xfId="1" applyFont="1" applyBorder="1"/>
    <xf numFmtId="44" fontId="0" fillId="0" borderId="0" xfId="1" applyFont="1"/>
    <xf numFmtId="44" fontId="1" fillId="0" borderId="0" xfId="1" applyFont="1"/>
    <xf numFmtId="44" fontId="0" fillId="0" borderId="3" xfId="1" applyFont="1" applyBorder="1"/>
    <xf numFmtId="0" fontId="0" fillId="0" borderId="3" xfId="0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vertical="top"/>
    </xf>
    <xf numFmtId="44" fontId="1" fillId="3" borderId="10" xfId="1" applyFont="1" applyFill="1" applyBorder="1"/>
    <xf numFmtId="0" fontId="1" fillId="0" borderId="12" xfId="0" applyFont="1" applyBorder="1"/>
    <xf numFmtId="0" fontId="1" fillId="0" borderId="11" xfId="0" applyFont="1" applyBorder="1"/>
    <xf numFmtId="0" fontId="1" fillId="5" borderId="7" xfId="0" applyFont="1" applyFill="1" applyBorder="1"/>
    <xf numFmtId="165" fontId="0" fillId="0" borderId="9" xfId="1" applyNumberFormat="1" applyFont="1" applyBorder="1"/>
    <xf numFmtId="0" fontId="0" fillId="0" borderId="25" xfId="0" applyBorder="1"/>
    <xf numFmtId="0" fontId="0" fillId="0" borderId="26" xfId="0" applyBorder="1"/>
    <xf numFmtId="0" fontId="0" fillId="5" borderId="3" xfId="0" applyFill="1" applyBorder="1"/>
    <xf numFmtId="0" fontId="0" fillId="0" borderId="27" xfId="0" applyBorder="1"/>
    <xf numFmtId="0" fontId="0" fillId="0" borderId="13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6" borderId="3" xfId="0" applyFont="1" applyFill="1" applyBorder="1"/>
    <xf numFmtId="44" fontId="1" fillId="4" borderId="30" xfId="1" applyFont="1" applyFill="1" applyBorder="1"/>
    <xf numFmtId="0" fontId="1" fillId="8" borderId="7" xfId="0" applyFont="1" applyFill="1" applyBorder="1" applyAlignment="1">
      <alignment wrapText="1"/>
    </xf>
    <xf numFmtId="44" fontId="1" fillId="9" borderId="30" xfId="1" applyFont="1" applyFill="1" applyBorder="1"/>
    <xf numFmtId="44" fontId="1" fillId="3" borderId="21" xfId="1" applyFont="1" applyFill="1" applyBorder="1"/>
    <xf numFmtId="44" fontId="1" fillId="3" borderId="28" xfId="1" applyFont="1" applyFill="1" applyBorder="1"/>
    <xf numFmtId="44" fontId="1" fillId="8" borderId="21" xfId="1" applyFont="1" applyFill="1" applyBorder="1"/>
    <xf numFmtId="44" fontId="1" fillId="8" borderId="10" xfId="1" applyFont="1" applyFill="1" applyBorder="1"/>
    <xf numFmtId="44" fontId="1" fillId="8" borderId="28" xfId="1" applyFont="1" applyFill="1" applyBorder="1"/>
    <xf numFmtId="164" fontId="0" fillId="0" borderId="3" xfId="1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5" borderId="3" xfId="1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8" fontId="4" fillId="0" borderId="3" xfId="0" applyNumberFormat="1" applyFont="1" applyBorder="1" applyAlignment="1">
      <alignment horizontal="center" vertical="center"/>
    </xf>
    <xf numFmtId="164" fontId="1" fillId="6" borderId="3" xfId="1" applyNumberFormat="1" applyFont="1" applyFill="1" applyBorder="1" applyAlignment="1">
      <alignment horizontal="center"/>
    </xf>
    <xf numFmtId="44" fontId="1" fillId="6" borderId="3" xfId="1" applyFont="1" applyFill="1" applyBorder="1" applyAlignment="1">
      <alignment vertical="center"/>
    </xf>
    <xf numFmtId="44" fontId="1" fillId="6" borderId="3" xfId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4" fillId="0" borderId="0" xfId="0" applyFont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1" xfId="0" applyBorder="1"/>
    <xf numFmtId="0" fontId="0" fillId="0" borderId="45" xfId="0" applyBorder="1"/>
    <xf numFmtId="0" fontId="1" fillId="0" borderId="41" xfId="0" applyFont="1" applyBorder="1"/>
    <xf numFmtId="0" fontId="0" fillId="0" borderId="46" xfId="0" applyBorder="1"/>
    <xf numFmtId="9" fontId="0" fillId="0" borderId="41" xfId="0" applyNumberFormat="1" applyBorder="1"/>
    <xf numFmtId="0" fontId="0" fillId="0" borderId="47" xfId="0" applyBorder="1"/>
    <xf numFmtId="0" fontId="0" fillId="0" borderId="48" xfId="0" applyBorder="1"/>
    <xf numFmtId="9" fontId="0" fillId="0" borderId="44" xfId="0" applyNumberFormat="1" applyBorder="1"/>
    <xf numFmtId="0" fontId="3" fillId="0" borderId="12" xfId="0" applyFont="1" applyBorder="1"/>
    <xf numFmtId="0" fontId="5" fillId="0" borderId="45" xfId="0" applyFont="1" applyBorder="1"/>
    <xf numFmtId="0" fontId="3" fillId="0" borderId="8" xfId="0" applyFont="1" applyBorder="1"/>
    <xf numFmtId="0" fontId="3" fillId="0" borderId="11" xfId="0" applyFont="1" applyBorder="1"/>
    <xf numFmtId="0" fontId="3" fillId="5" borderId="7" xfId="0" applyFont="1" applyFill="1" applyBorder="1"/>
    <xf numFmtId="165" fontId="5" fillId="0" borderId="9" xfId="1" applyNumberFormat="1" applyFont="1" applyBorder="1"/>
    <xf numFmtId="0" fontId="5" fillId="0" borderId="46" xfId="0" applyFont="1" applyBorder="1"/>
    <xf numFmtId="0" fontId="6" fillId="0" borderId="45" xfId="0" applyFont="1" applyBorder="1"/>
    <xf numFmtId="0" fontId="3" fillId="8" borderId="7" xfId="0" applyFont="1" applyFill="1" applyBorder="1" applyAlignment="1">
      <alignment wrapText="1"/>
    </xf>
    <xf numFmtId="0" fontId="0" fillId="0" borderId="49" xfId="0" applyBorder="1"/>
    <xf numFmtId="0" fontId="0" fillId="0" borderId="50" xfId="0" applyBorder="1"/>
    <xf numFmtId="0" fontId="5" fillId="0" borderId="41" xfId="0" applyFont="1" applyBorder="1"/>
    <xf numFmtId="0" fontId="6" fillId="0" borderId="50" xfId="0" applyFont="1" applyBorder="1"/>
    <xf numFmtId="0" fontId="5" fillId="0" borderId="43" xfId="0" applyFont="1" applyBorder="1" applyAlignment="1">
      <alignment vertical="top"/>
    </xf>
    <xf numFmtId="0" fontId="5" fillId="0" borderId="41" xfId="0" applyFont="1" applyBorder="1" applyAlignment="1">
      <alignment vertical="center"/>
    </xf>
    <xf numFmtId="44" fontId="3" fillId="8" borderId="21" xfId="1" applyFont="1" applyFill="1" applyBorder="1" applyAlignment="1">
      <alignment vertical="center"/>
    </xf>
    <xf numFmtId="44" fontId="3" fillId="8" borderId="10" xfId="1" applyFont="1" applyFill="1" applyBorder="1" applyAlignment="1">
      <alignment vertical="center"/>
    </xf>
    <xf numFmtId="44" fontId="3" fillId="8" borderId="28" xfId="1" applyFont="1" applyFill="1" applyBorder="1" applyAlignment="1">
      <alignment vertical="center"/>
    </xf>
    <xf numFmtId="44" fontId="3" fillId="11" borderId="30" xfId="1" applyFont="1" applyFill="1" applyBorder="1" applyAlignment="1">
      <alignment vertical="center"/>
    </xf>
    <xf numFmtId="0" fontId="8" fillId="0" borderId="45" xfId="0" applyFont="1" applyBorder="1"/>
    <xf numFmtId="0" fontId="11" fillId="0" borderId="56" xfId="0" applyFont="1" applyBorder="1" applyAlignment="1">
      <alignment horizontal="left" wrapText="1" indent="1" readingOrder="1"/>
    </xf>
    <xf numFmtId="0" fontId="11" fillId="0" borderId="60" xfId="0" applyFont="1" applyBorder="1" applyAlignment="1">
      <alignment horizontal="left" wrapText="1" indent="1" readingOrder="1"/>
    </xf>
    <xf numFmtId="0" fontId="11" fillId="0" borderId="60" xfId="0" applyFont="1" applyBorder="1" applyAlignment="1">
      <alignment horizontal="left" vertical="top" wrapText="1" indent="1" readingOrder="1"/>
    </xf>
    <xf numFmtId="0" fontId="11" fillId="0" borderId="64" xfId="0" applyFont="1" applyBorder="1" applyAlignment="1">
      <alignment horizontal="left" wrapText="1" indent="1" readingOrder="1"/>
    </xf>
    <xf numFmtId="0" fontId="11" fillId="13" borderId="57" xfId="0" applyFont="1" applyFill="1" applyBorder="1" applyAlignment="1">
      <alignment horizontal="left" wrapText="1" indent="1" readingOrder="1"/>
    </xf>
    <xf numFmtId="8" fontId="12" fillId="0" borderId="61" xfId="0" applyNumberFormat="1" applyFont="1" applyBorder="1" applyAlignment="1">
      <alignment horizontal="right" wrapText="1" indent="1" readingOrder="1"/>
    </xf>
    <xf numFmtId="8" fontId="11" fillId="13" borderId="61" xfId="0" applyNumberFormat="1" applyFont="1" applyFill="1" applyBorder="1" applyAlignment="1">
      <alignment horizontal="right" wrapText="1" indent="1" readingOrder="1"/>
    </xf>
    <xf numFmtId="8" fontId="11" fillId="13" borderId="65" xfId="0" applyNumberFormat="1" applyFont="1" applyFill="1" applyBorder="1" applyAlignment="1">
      <alignment horizontal="right" wrapText="1" indent="1" readingOrder="1"/>
    </xf>
    <xf numFmtId="8" fontId="11" fillId="14" borderId="75" xfId="0" applyNumberFormat="1" applyFont="1" applyFill="1" applyBorder="1" applyAlignment="1">
      <alignment horizontal="right" wrapText="1" indent="1" readingOrder="1"/>
    </xf>
    <xf numFmtId="0" fontId="0" fillId="0" borderId="13" xfId="0" applyBorder="1" applyAlignment="1">
      <alignment horizontal="right"/>
    </xf>
    <xf numFmtId="0" fontId="0" fillId="0" borderId="5" xfId="0" applyBorder="1" applyAlignment="1">
      <alignment horizontal="right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1" fillId="5" borderId="6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3" borderId="22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23" xfId="0" applyFont="1" applyFill="1" applyBorder="1" applyAlignment="1">
      <alignment horizontal="right"/>
    </xf>
    <xf numFmtId="0" fontId="1" fillId="3" borderId="24" xfId="0" applyFont="1" applyFill="1" applyBorder="1" applyAlignment="1">
      <alignment horizontal="right"/>
    </xf>
    <xf numFmtId="0" fontId="1" fillId="4" borderId="16" xfId="0" applyFont="1" applyFill="1" applyBorder="1" applyAlignment="1">
      <alignment horizontal="right"/>
    </xf>
    <xf numFmtId="0" fontId="1" fillId="4" borderId="29" xfId="0" applyFont="1" applyFill="1" applyBorder="1" applyAlignment="1">
      <alignment horizontal="right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/>
    </xf>
    <xf numFmtId="0" fontId="1" fillId="8" borderId="22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right"/>
    </xf>
    <xf numFmtId="0" fontId="1" fillId="8" borderId="22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right"/>
    </xf>
    <xf numFmtId="0" fontId="1" fillId="8" borderId="5" xfId="0" applyFont="1" applyFill="1" applyBorder="1" applyAlignment="1">
      <alignment horizontal="right"/>
    </xf>
    <xf numFmtId="0" fontId="1" fillId="8" borderId="23" xfId="0" applyFont="1" applyFill="1" applyBorder="1" applyAlignment="1">
      <alignment horizontal="right"/>
    </xf>
    <xf numFmtId="0" fontId="1" fillId="8" borderId="24" xfId="0" applyFont="1" applyFill="1" applyBorder="1" applyAlignment="1">
      <alignment horizontal="right"/>
    </xf>
    <xf numFmtId="0" fontId="1" fillId="9" borderId="16" xfId="0" applyFont="1" applyFill="1" applyBorder="1" applyAlignment="1">
      <alignment horizontal="right"/>
    </xf>
    <xf numFmtId="0" fontId="1" fillId="9" borderId="29" xfId="0" applyFont="1" applyFill="1" applyBorder="1" applyAlignment="1">
      <alignment horizontal="right"/>
    </xf>
    <xf numFmtId="0" fontId="8" fillId="3" borderId="51" xfId="0" applyFont="1" applyFill="1" applyBorder="1" applyAlignment="1">
      <alignment horizontal="center"/>
    </xf>
    <xf numFmtId="0" fontId="8" fillId="3" borderId="52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12" fillId="0" borderId="70" xfId="0" applyFont="1" applyBorder="1" applyAlignment="1">
      <alignment horizontal="right" wrapText="1" indent="1" readingOrder="1"/>
    </xf>
    <xf numFmtId="0" fontId="12" fillId="0" borderId="71" xfId="0" applyFont="1" applyBorder="1" applyAlignment="1">
      <alignment horizontal="right" wrapText="1" indent="1" readingOrder="1"/>
    </xf>
    <xf numFmtId="0" fontId="12" fillId="0" borderId="58" xfId="0" applyFont="1" applyBorder="1" applyAlignment="1">
      <alignment horizontal="left" wrapText="1" indent="1" readingOrder="1"/>
    </xf>
    <xf numFmtId="0" fontId="12" fillId="0" borderId="59" xfId="0" applyFont="1" applyBorder="1" applyAlignment="1">
      <alignment horizontal="left" wrapText="1" indent="1" readingOrder="1"/>
    </xf>
    <xf numFmtId="0" fontId="12" fillId="0" borderId="62" xfId="0" applyFont="1" applyBorder="1" applyAlignment="1">
      <alignment horizontal="left" wrapText="1" indent="1" readingOrder="1"/>
    </xf>
    <xf numFmtId="0" fontId="12" fillId="0" borderId="63" xfId="0" applyFont="1" applyBorder="1" applyAlignment="1">
      <alignment horizontal="left" wrapText="1" indent="1" readingOrder="1"/>
    </xf>
    <xf numFmtId="0" fontId="9" fillId="12" borderId="53" xfId="0" applyFont="1" applyFill="1" applyBorder="1" applyAlignment="1">
      <alignment horizontal="center" vertical="center" wrapText="1" readingOrder="1"/>
    </xf>
    <xf numFmtId="0" fontId="9" fillId="12" borderId="54" xfId="0" applyFont="1" applyFill="1" applyBorder="1" applyAlignment="1">
      <alignment horizontal="center" vertical="center" wrapText="1" readingOrder="1"/>
    </xf>
    <xf numFmtId="0" fontId="9" fillId="12" borderId="55" xfId="0" applyFont="1" applyFill="1" applyBorder="1" applyAlignment="1">
      <alignment horizontal="center" vertical="center" wrapText="1" readingOrder="1"/>
    </xf>
    <xf numFmtId="0" fontId="12" fillId="0" borderId="66" xfId="0" applyFont="1" applyBorder="1" applyAlignment="1">
      <alignment horizontal="left" wrapText="1" indent="1" readingOrder="1"/>
    </xf>
    <xf numFmtId="0" fontId="12" fillId="0" borderId="67" xfId="0" applyFont="1" applyBorder="1" applyAlignment="1">
      <alignment horizontal="left" wrapText="1" indent="1" readingOrder="1"/>
    </xf>
    <xf numFmtId="0" fontId="11" fillId="13" borderId="68" xfId="0" applyFont="1" applyFill="1" applyBorder="1" applyAlignment="1">
      <alignment horizontal="left" wrapText="1" indent="1" readingOrder="1"/>
    </xf>
    <xf numFmtId="0" fontId="11" fillId="13" borderId="69" xfId="0" applyFont="1" applyFill="1" applyBorder="1" applyAlignment="1">
      <alignment horizontal="left" wrapText="1" indent="1" readingOrder="1"/>
    </xf>
    <xf numFmtId="0" fontId="11" fillId="14" borderId="53" xfId="0" applyFont="1" applyFill="1" applyBorder="1" applyAlignment="1">
      <alignment horizontal="right" wrapText="1" indent="1" readingOrder="1"/>
    </xf>
    <xf numFmtId="0" fontId="11" fillId="14" borderId="74" xfId="0" applyFont="1" applyFill="1" applyBorder="1" applyAlignment="1">
      <alignment horizontal="right" wrapText="1" indent="1" readingOrder="1"/>
    </xf>
    <xf numFmtId="0" fontId="11" fillId="13" borderId="70" xfId="0" applyFont="1" applyFill="1" applyBorder="1" applyAlignment="1">
      <alignment horizontal="right" wrapText="1" indent="1" readingOrder="1"/>
    </xf>
    <xf numFmtId="0" fontId="11" fillId="13" borderId="71" xfId="0" applyFont="1" applyFill="1" applyBorder="1" applyAlignment="1">
      <alignment horizontal="right" wrapText="1" indent="1" readingOrder="1"/>
    </xf>
    <xf numFmtId="0" fontId="11" fillId="13" borderId="72" xfId="0" applyFont="1" applyFill="1" applyBorder="1" applyAlignment="1">
      <alignment horizontal="right" wrapText="1" indent="1" readingOrder="1"/>
    </xf>
    <xf numFmtId="0" fontId="11" fillId="13" borderId="73" xfId="0" applyFont="1" applyFill="1" applyBorder="1" applyAlignment="1">
      <alignment horizontal="right" wrapText="1" indent="1" readingOrder="1"/>
    </xf>
    <xf numFmtId="0" fontId="0" fillId="0" borderId="0" xfId="0" applyAlignment="1">
      <alignment horizontal="left" wrapText="1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45" xfId="0" applyFont="1" applyBorder="1" applyAlignment="1">
      <alignment horizontal="left" vertical="top" wrapText="1"/>
    </xf>
    <xf numFmtId="0" fontId="3" fillId="5" borderId="6" xfId="0" applyFont="1" applyFill="1" applyBorder="1" applyAlignment="1">
      <alignment horizontal="left"/>
    </xf>
    <xf numFmtId="0" fontId="3" fillId="5" borderId="34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3" fillId="11" borderId="16" xfId="0" applyFont="1" applyFill="1" applyBorder="1" applyAlignment="1">
      <alignment horizontal="right" vertical="center"/>
    </xf>
    <xf numFmtId="0" fontId="3" fillId="11" borderId="29" xfId="0" applyFont="1" applyFill="1" applyBorder="1" applyAlignment="1">
      <alignment horizontal="right" vertical="center"/>
    </xf>
    <xf numFmtId="0" fontId="3" fillId="8" borderId="23" xfId="0" applyFont="1" applyFill="1" applyBorder="1" applyAlignment="1">
      <alignment horizontal="right" vertical="center"/>
    </xf>
    <xf numFmtId="0" fontId="3" fillId="8" borderId="24" xfId="0" applyFont="1" applyFill="1" applyBorder="1" applyAlignment="1">
      <alignment horizontal="right" vertical="center"/>
    </xf>
    <xf numFmtId="0" fontId="3" fillId="8" borderId="6" xfId="0" applyFont="1" applyFill="1" applyBorder="1" applyAlignment="1">
      <alignment horizontal="right" vertical="center"/>
    </xf>
    <xf numFmtId="0" fontId="3" fillId="8" borderId="22" xfId="0" applyFont="1" applyFill="1" applyBorder="1" applyAlignment="1">
      <alignment horizontal="right" vertical="center"/>
    </xf>
    <xf numFmtId="0" fontId="3" fillId="8" borderId="13" xfId="0" applyFont="1" applyFill="1" applyBorder="1" applyAlignment="1">
      <alignment horizontal="right" vertical="center"/>
    </xf>
    <xf numFmtId="0" fontId="3" fillId="8" borderId="5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4" xfId="0" quotePrefix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3" fillId="8" borderId="6" xfId="0" applyFont="1" applyFill="1" applyBorder="1" applyAlignment="1">
      <alignment horizontal="left"/>
    </xf>
    <xf numFmtId="0" fontId="3" fillId="8" borderId="22" xfId="0" applyFont="1" applyFill="1" applyBorder="1" applyAlignment="1">
      <alignment horizontal="left"/>
    </xf>
    <xf numFmtId="0" fontId="5" fillId="0" borderId="4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5" fillId="0" borderId="46" xfId="0" applyFont="1" applyBorder="1" applyAlignment="1">
      <alignment vertical="top"/>
    </xf>
    <xf numFmtId="0" fontId="5" fillId="0" borderId="43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vertical="top"/>
    </xf>
    <xf numFmtId="0" fontId="5" fillId="0" borderId="43" xfId="0" applyFont="1" applyBorder="1" applyAlignment="1">
      <alignment horizontal="left"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right" vertical="center"/>
    </xf>
    <xf numFmtId="0" fontId="3" fillId="5" borderId="34" xfId="0" applyFont="1" applyFill="1" applyBorder="1" applyAlignment="1">
      <alignment horizontal="right" vertical="center"/>
    </xf>
    <xf numFmtId="0" fontId="3" fillId="5" borderId="22" xfId="0" applyFont="1" applyFill="1" applyBorder="1" applyAlignment="1">
      <alignment horizontal="right" vertical="center"/>
    </xf>
    <xf numFmtId="44" fontId="3" fillId="5" borderId="21" xfId="1" applyFont="1" applyFill="1" applyBorder="1" applyAlignment="1">
      <alignment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32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44" fontId="3" fillId="5" borderId="10" xfId="1" applyFont="1" applyFill="1" applyBorder="1" applyAlignment="1">
      <alignment vertical="center"/>
    </xf>
    <xf numFmtId="0" fontId="3" fillId="5" borderId="23" xfId="0" applyFont="1" applyFill="1" applyBorder="1" applyAlignment="1">
      <alignment horizontal="right" vertical="center"/>
    </xf>
    <xf numFmtId="0" fontId="3" fillId="5" borderId="33" xfId="0" applyFont="1" applyFill="1" applyBorder="1" applyAlignment="1">
      <alignment horizontal="right" vertical="center"/>
    </xf>
    <xf numFmtId="0" fontId="3" fillId="5" borderId="24" xfId="0" applyFont="1" applyFill="1" applyBorder="1" applyAlignment="1">
      <alignment horizontal="right" vertical="center"/>
    </xf>
    <xf numFmtId="44" fontId="3" fillId="5" borderId="28" xfId="1" applyFont="1" applyFill="1" applyBorder="1" applyAlignment="1">
      <alignment vertical="center"/>
    </xf>
    <xf numFmtId="0" fontId="3" fillId="15" borderId="16" xfId="0" applyFont="1" applyFill="1" applyBorder="1" applyAlignment="1">
      <alignment horizontal="right" vertical="center"/>
    </xf>
    <xf numFmtId="0" fontId="3" fillId="15" borderId="17" xfId="0" applyFont="1" applyFill="1" applyBorder="1" applyAlignment="1">
      <alignment horizontal="right" vertical="center"/>
    </xf>
    <xf numFmtId="0" fontId="3" fillId="15" borderId="29" xfId="0" applyFont="1" applyFill="1" applyBorder="1" applyAlignment="1">
      <alignment horizontal="right" vertical="center"/>
    </xf>
    <xf numFmtId="44" fontId="3" fillId="15" borderId="30" xfId="1" applyFont="1" applyFill="1" applyBorder="1" applyAlignment="1">
      <alignment vertical="center"/>
    </xf>
    <xf numFmtId="44" fontId="1" fillId="5" borderId="3" xfId="1" applyFont="1" applyFill="1" applyBorder="1" applyAlignment="1">
      <alignment vertical="center"/>
    </xf>
    <xf numFmtId="44" fontId="1" fillId="5" borderId="3" xfId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/>
    <xf numFmtId="0" fontId="3" fillId="8" borderId="1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3</xdr:row>
      <xdr:rowOff>0</xdr:rowOff>
    </xdr:from>
    <xdr:to>
      <xdr:col>14</xdr:col>
      <xdr:colOff>22418</xdr:colOff>
      <xdr:row>33</xdr:row>
      <xdr:rowOff>180343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1EA03307-4540-6C24-6E86-97EF3477D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762000"/>
          <a:ext cx="8090093" cy="589534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19050</xdr:rowOff>
    </xdr:from>
    <xdr:to>
      <xdr:col>4</xdr:col>
      <xdr:colOff>466725</xdr:colOff>
      <xdr:row>11</xdr:row>
      <xdr:rowOff>180975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C11F5423-0919-4C30-A619-23810F1C7A9A}"/>
            </a:ext>
          </a:extLst>
        </xdr:cNvPr>
        <xdr:cNvSpPr/>
      </xdr:nvSpPr>
      <xdr:spPr>
        <a:xfrm>
          <a:off x="5524500" y="1009650"/>
          <a:ext cx="457200" cy="1685925"/>
        </a:xfrm>
        <a:prstGeom prst="rightBrace">
          <a:avLst>
            <a:gd name="adj1" fmla="val 8333"/>
            <a:gd name="adj2" fmla="val 47024"/>
          </a:avLst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38100</xdr:colOff>
      <xdr:row>13</xdr:row>
      <xdr:rowOff>38100</xdr:rowOff>
    </xdr:from>
    <xdr:to>
      <xdr:col>4</xdr:col>
      <xdr:colOff>447674</xdr:colOff>
      <xdr:row>20</xdr:row>
      <xdr:rowOff>190500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2BCF6BCB-BD5E-4FB5-9576-D8505B6D84A0}"/>
            </a:ext>
          </a:extLst>
        </xdr:cNvPr>
        <xdr:cNvSpPr/>
      </xdr:nvSpPr>
      <xdr:spPr>
        <a:xfrm>
          <a:off x="5553075" y="2943225"/>
          <a:ext cx="409574" cy="914400"/>
        </a:xfrm>
        <a:prstGeom prst="rightBrace">
          <a:avLst>
            <a:gd name="adj1" fmla="val 8333"/>
            <a:gd name="adj2" fmla="val 55357"/>
          </a:avLst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933450</xdr:colOff>
      <xdr:row>21</xdr:row>
      <xdr:rowOff>228600</xdr:rowOff>
    </xdr:from>
    <xdr:to>
      <xdr:col>4</xdr:col>
      <xdr:colOff>457200</xdr:colOff>
      <xdr:row>21</xdr:row>
      <xdr:rowOff>228600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CD126B9-0947-43D3-BDF1-254BBDF80919}"/>
            </a:ext>
          </a:extLst>
        </xdr:cNvPr>
        <xdr:cNvCxnSpPr/>
      </xdr:nvCxnSpPr>
      <xdr:spPr>
        <a:xfrm flipH="1">
          <a:off x="4762500" y="466725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24</xdr:row>
      <xdr:rowOff>114300</xdr:rowOff>
    </xdr:from>
    <xdr:to>
      <xdr:col>5</xdr:col>
      <xdr:colOff>9525</xdr:colOff>
      <xdr:row>24</xdr:row>
      <xdr:rowOff>114300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49FD3AA-13A1-43FB-B24E-DDA336AEA26F}"/>
            </a:ext>
          </a:extLst>
        </xdr:cNvPr>
        <xdr:cNvCxnSpPr/>
      </xdr:nvCxnSpPr>
      <xdr:spPr>
        <a:xfrm flipH="1">
          <a:off x="5534025" y="4562475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2</xdr:row>
      <xdr:rowOff>47626</xdr:rowOff>
    </xdr:from>
    <xdr:to>
      <xdr:col>12</xdr:col>
      <xdr:colOff>504825</xdr:colOff>
      <xdr:row>8</xdr:row>
      <xdr:rowOff>152401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735682CA-CD13-4ABC-863D-3C47E28A5C59}"/>
            </a:ext>
          </a:extLst>
        </xdr:cNvPr>
        <xdr:cNvSpPr/>
      </xdr:nvSpPr>
      <xdr:spPr>
        <a:xfrm>
          <a:off x="13725525" y="628651"/>
          <a:ext cx="476250" cy="1466850"/>
        </a:xfrm>
        <a:prstGeom prst="rightBrace">
          <a:avLst>
            <a:gd name="adj1" fmla="val 8333"/>
            <a:gd name="adj2" fmla="val 47024"/>
          </a:avLst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19049</xdr:rowOff>
    </xdr:from>
    <xdr:to>
      <xdr:col>5</xdr:col>
      <xdr:colOff>466725</xdr:colOff>
      <xdr:row>14</xdr:row>
      <xdr:rowOff>257175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ACF21704-3EAB-455C-8E99-6E5068FC2AA0}"/>
            </a:ext>
          </a:extLst>
        </xdr:cNvPr>
        <xdr:cNvSpPr/>
      </xdr:nvSpPr>
      <xdr:spPr>
        <a:xfrm>
          <a:off x="6943725" y="1219199"/>
          <a:ext cx="457200" cy="3000376"/>
        </a:xfrm>
        <a:prstGeom prst="rightBrace">
          <a:avLst>
            <a:gd name="adj1" fmla="val 25000"/>
            <a:gd name="adj2" fmla="val 49564"/>
          </a:avLst>
        </a:prstGeom>
        <a:noFill/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28575</xdr:colOff>
      <xdr:row>16</xdr:row>
      <xdr:rowOff>28575</xdr:rowOff>
    </xdr:from>
    <xdr:to>
      <xdr:col>5</xdr:col>
      <xdr:colOff>438149</xdr:colOff>
      <xdr:row>23</xdr:row>
      <xdr:rowOff>266700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F60D9298-3B29-499B-AF79-C863B4BB7DA9}"/>
            </a:ext>
          </a:extLst>
        </xdr:cNvPr>
        <xdr:cNvSpPr/>
      </xdr:nvSpPr>
      <xdr:spPr>
        <a:xfrm>
          <a:off x="6962775" y="4543425"/>
          <a:ext cx="409574" cy="2171700"/>
        </a:xfrm>
        <a:prstGeom prst="rightBrace">
          <a:avLst>
            <a:gd name="adj1" fmla="val 33915"/>
            <a:gd name="adj2" fmla="val 51786"/>
          </a:avLst>
        </a:prstGeom>
        <a:noFill/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1200150</xdr:colOff>
      <xdr:row>24</xdr:row>
      <xdr:rowOff>142875</xdr:rowOff>
    </xdr:from>
    <xdr:to>
      <xdr:col>5</xdr:col>
      <xdr:colOff>447675</xdr:colOff>
      <xdr:row>24</xdr:row>
      <xdr:rowOff>142875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4C4700F3-6E94-4112-92D2-EB905ED2354C}"/>
            </a:ext>
          </a:extLst>
        </xdr:cNvPr>
        <xdr:cNvCxnSpPr/>
      </xdr:nvCxnSpPr>
      <xdr:spPr>
        <a:xfrm flipH="1">
          <a:off x="6924675" y="6591300"/>
          <a:ext cx="4572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27</xdr:row>
      <xdr:rowOff>152400</xdr:rowOff>
    </xdr:from>
    <xdr:to>
      <xdr:col>6</xdr:col>
      <xdr:colOff>9525</xdr:colOff>
      <xdr:row>27</xdr:row>
      <xdr:rowOff>152400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E5B6152-BC3B-4F69-B9A7-6EA70B1E3072}"/>
            </a:ext>
          </a:extLst>
        </xdr:cNvPr>
        <xdr:cNvCxnSpPr/>
      </xdr:nvCxnSpPr>
      <xdr:spPr>
        <a:xfrm flipH="1">
          <a:off x="6953250" y="7781925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3</xdr:row>
      <xdr:rowOff>47626</xdr:rowOff>
    </xdr:from>
    <xdr:to>
      <xdr:col>13</xdr:col>
      <xdr:colOff>504825</xdr:colOff>
      <xdr:row>9</xdr:row>
      <xdr:rowOff>152401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FCF2629D-8A06-4245-ADF1-0636F46870E0}"/>
            </a:ext>
          </a:extLst>
        </xdr:cNvPr>
        <xdr:cNvSpPr/>
      </xdr:nvSpPr>
      <xdr:spPr>
        <a:xfrm>
          <a:off x="15487650" y="828676"/>
          <a:ext cx="476250" cy="1819275"/>
        </a:xfrm>
        <a:prstGeom prst="rightBrace">
          <a:avLst>
            <a:gd name="adj1" fmla="val 8333"/>
            <a:gd name="adj2" fmla="val 47024"/>
          </a:avLst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 editAs="oneCell">
    <xdr:from>
      <xdr:col>6</xdr:col>
      <xdr:colOff>1289468</xdr:colOff>
      <xdr:row>0</xdr:row>
      <xdr:rowOff>123825</xdr:rowOff>
    </xdr:from>
    <xdr:to>
      <xdr:col>6</xdr:col>
      <xdr:colOff>2571115</xdr:colOff>
      <xdr:row>2</xdr:row>
      <xdr:rowOff>142875</xdr:rowOff>
    </xdr:to>
    <xdr:pic>
      <xdr:nvPicPr>
        <xdr:cNvPr id="12" name="Picture 11" descr="Diagram&#10;&#10;Description automatically generated with low confidence">
          <a:extLst>
            <a:ext uri="{FF2B5EF4-FFF2-40B4-BE49-F238E27FC236}">
              <a16:creationId xmlns:a16="http://schemas.microsoft.com/office/drawing/2014/main" id="{DB10B5D9-BDBA-43AD-330A-3EE22266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9918" y="123825"/>
          <a:ext cx="1281647" cy="609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1323975</xdr:colOff>
      <xdr:row>4</xdr:row>
      <xdr:rowOff>9525</xdr:rowOff>
    </xdr:from>
    <xdr:to>
      <xdr:col>4</xdr:col>
      <xdr:colOff>428625</xdr:colOff>
      <xdr:row>13</xdr:row>
      <xdr:rowOff>247650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4FE36887-AB93-463F-8850-0B5E897E390A}"/>
            </a:ext>
          </a:extLst>
        </xdr:cNvPr>
        <xdr:cNvSpPr/>
      </xdr:nvSpPr>
      <xdr:spPr>
        <a:xfrm>
          <a:off x="6791325" y="1190625"/>
          <a:ext cx="438150" cy="2724150"/>
        </a:xfrm>
        <a:prstGeom prst="rightBrace">
          <a:avLst>
            <a:gd name="adj1" fmla="val 34419"/>
            <a:gd name="adj2" fmla="val 46456"/>
          </a:avLst>
        </a:prstGeom>
        <a:noFill/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28575</xdr:colOff>
      <xdr:row>15</xdr:row>
      <xdr:rowOff>38100</xdr:rowOff>
    </xdr:from>
    <xdr:to>
      <xdr:col>4</xdr:col>
      <xdr:colOff>419100</xdr:colOff>
      <xdr:row>21</xdr:row>
      <xdr:rowOff>257175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E669154F-0EB4-49BC-9E61-90F3DB381384}"/>
            </a:ext>
          </a:extLst>
        </xdr:cNvPr>
        <xdr:cNvSpPr/>
      </xdr:nvSpPr>
      <xdr:spPr>
        <a:xfrm>
          <a:off x="6829425" y="4257675"/>
          <a:ext cx="390525" cy="1914525"/>
        </a:xfrm>
        <a:prstGeom prst="rightBrace">
          <a:avLst>
            <a:gd name="adj1" fmla="val 32723"/>
            <a:gd name="adj2" fmla="val 48691"/>
          </a:avLst>
        </a:prstGeom>
        <a:noFill/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1333500</xdr:colOff>
      <xdr:row>25</xdr:row>
      <xdr:rowOff>142875</xdr:rowOff>
    </xdr:from>
    <xdr:to>
      <xdr:col>4</xdr:col>
      <xdr:colOff>457200</xdr:colOff>
      <xdr:row>25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130662A-7D15-42B3-81D0-762DE6F01D5A}"/>
            </a:ext>
          </a:extLst>
        </xdr:cNvPr>
        <xdr:cNvCxnSpPr/>
      </xdr:nvCxnSpPr>
      <xdr:spPr>
        <a:xfrm flipH="1">
          <a:off x="6896100" y="6048375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22</xdr:row>
      <xdr:rowOff>161925</xdr:rowOff>
    </xdr:from>
    <xdr:to>
      <xdr:col>5</xdr:col>
      <xdr:colOff>0</xdr:colOff>
      <xdr:row>22</xdr:row>
      <xdr:rowOff>161925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189397A-C6AA-4416-99C2-04CC8A156ACD}"/>
            </a:ext>
          </a:extLst>
        </xdr:cNvPr>
        <xdr:cNvCxnSpPr/>
      </xdr:nvCxnSpPr>
      <xdr:spPr>
        <a:xfrm flipH="1">
          <a:off x="6819900" y="6391275"/>
          <a:ext cx="4572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4</xdr:row>
      <xdr:rowOff>19051</xdr:rowOff>
    </xdr:from>
    <xdr:to>
      <xdr:col>11</xdr:col>
      <xdr:colOff>447675</xdr:colOff>
      <xdr:row>9</xdr:row>
      <xdr:rowOff>1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FC2FF8AB-9E36-4C4E-B02E-D3F8DC6A4477}"/>
            </a:ext>
          </a:extLst>
        </xdr:cNvPr>
        <xdr:cNvSpPr/>
      </xdr:nvSpPr>
      <xdr:spPr>
        <a:xfrm>
          <a:off x="16602075" y="1200151"/>
          <a:ext cx="381000" cy="1171575"/>
        </a:xfrm>
        <a:prstGeom prst="rightBrace">
          <a:avLst>
            <a:gd name="adj1" fmla="val 8333"/>
            <a:gd name="adj2" fmla="val 51106"/>
          </a:avLst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 editAs="oneCell">
    <xdr:from>
      <xdr:col>5</xdr:col>
      <xdr:colOff>1390650</xdr:colOff>
      <xdr:row>1</xdr:row>
      <xdr:rowOff>38099</xdr:rowOff>
    </xdr:from>
    <xdr:to>
      <xdr:col>5</xdr:col>
      <xdr:colOff>2932632</xdr:colOff>
      <xdr:row>3</xdr:row>
      <xdr:rowOff>171449</xdr:rowOff>
    </xdr:to>
    <xdr:pic>
      <xdr:nvPicPr>
        <xdr:cNvPr id="7" name="Picture 6" descr="Diagram&#10;&#10;Description automatically generated with low confidence">
          <a:extLst>
            <a:ext uri="{FF2B5EF4-FFF2-40B4-BE49-F238E27FC236}">
              <a16:creationId xmlns:a16="http://schemas.microsoft.com/office/drawing/2014/main" id="{8A623837-8B1B-4AD9-AFE1-D24D1849B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228599"/>
          <a:ext cx="1541982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Wine Vic - all Victoria">
      <a:dk1>
        <a:sysClr val="windowText" lastClr="000000"/>
      </a:dk1>
      <a:lt1>
        <a:sysClr val="window" lastClr="FFFFFF"/>
      </a:lt1>
      <a:dk2>
        <a:srgbClr val="44546A"/>
      </a:dk2>
      <a:lt2>
        <a:srgbClr val="E7E2DE"/>
      </a:lt2>
      <a:accent1>
        <a:srgbClr val="7C4B68"/>
      </a:accent1>
      <a:accent2>
        <a:srgbClr val="DD6A64"/>
      </a:accent2>
      <a:accent3>
        <a:srgbClr val="53877C"/>
      </a:accent3>
      <a:accent4>
        <a:srgbClr val="B9B35A"/>
      </a:accent4>
      <a:accent5>
        <a:srgbClr val="B25E4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DDA-7336-482B-B350-57B7DD3B55D5}">
  <dimension ref="A2:N44"/>
  <sheetViews>
    <sheetView topLeftCell="E1" zoomScaleNormal="100" workbookViewId="0">
      <selection activeCell="G34" sqref="G34:H34"/>
    </sheetView>
  </sheetViews>
  <sheetFormatPr defaultRowHeight="15" x14ac:dyDescent="0.25"/>
  <cols>
    <col min="1" max="1" width="0" hidden="1" customWidth="1"/>
    <col min="2" max="2" width="21.42578125" hidden="1" customWidth="1"/>
    <col min="3" max="3" width="76.5703125" hidden="1" customWidth="1"/>
    <col min="4" max="4" width="12.85546875" hidden="1" customWidth="1"/>
    <col min="5" max="5" width="5.42578125" customWidth="1"/>
    <col min="6" max="6" width="17.85546875" customWidth="1"/>
    <col min="7" max="7" width="37.42578125" customWidth="1"/>
    <col min="8" max="8" width="14.140625" customWidth="1"/>
    <col min="9" max="9" width="7.140625" customWidth="1"/>
    <col min="10" max="10" width="27" customWidth="1"/>
    <col min="11" max="11" width="16.5703125" customWidth="1"/>
    <col min="12" max="12" width="17" customWidth="1"/>
    <col min="13" max="13" width="19.5703125" customWidth="1"/>
    <col min="14" max="14" width="18.7109375" customWidth="1"/>
    <col min="15" max="16" width="12.42578125" customWidth="1"/>
    <col min="17" max="17" width="11.140625" customWidth="1"/>
  </cols>
  <sheetData>
    <row r="2" spans="1:14" x14ac:dyDescent="0.25">
      <c r="A2" t="s">
        <v>11</v>
      </c>
    </row>
    <row r="3" spans="1:14" ht="15.75" thickBot="1" x14ac:dyDescent="0.3">
      <c r="B3" s="1"/>
      <c r="C3" s="4"/>
      <c r="D3" s="6" t="s">
        <v>0</v>
      </c>
      <c r="E3" s="6"/>
      <c r="F3" s="4"/>
      <c r="G3" s="4"/>
      <c r="H3" s="4"/>
      <c r="I3" s="4"/>
      <c r="J3" s="2"/>
    </row>
    <row r="4" spans="1:14" ht="32.25" customHeight="1" thickBot="1" x14ac:dyDescent="0.3">
      <c r="B4" s="1" t="s">
        <v>13</v>
      </c>
      <c r="C4" s="4" t="s">
        <v>5</v>
      </c>
      <c r="D4" s="10">
        <v>125</v>
      </c>
      <c r="E4" s="4"/>
      <c r="F4" s="93" t="s">
        <v>43</v>
      </c>
      <c r="G4" s="94"/>
      <c r="H4" s="95"/>
      <c r="I4" s="4"/>
      <c r="J4" s="46" t="s">
        <v>21</v>
      </c>
      <c r="K4" s="47" t="s">
        <v>4</v>
      </c>
      <c r="L4" s="48" t="s">
        <v>20</v>
      </c>
      <c r="M4" s="49" t="s">
        <v>59</v>
      </c>
      <c r="N4" s="49" t="s">
        <v>45</v>
      </c>
    </row>
    <row r="5" spans="1:14" x14ac:dyDescent="0.25">
      <c r="C5" s="4" t="s">
        <v>7</v>
      </c>
      <c r="D5" s="10">
        <v>60</v>
      </c>
      <c r="E5" s="4"/>
      <c r="F5" s="19" t="s">
        <v>3</v>
      </c>
      <c r="G5" s="96" t="s">
        <v>29</v>
      </c>
      <c r="H5" s="97"/>
      <c r="I5" s="4"/>
      <c r="J5" s="14" t="s">
        <v>22</v>
      </c>
      <c r="K5" s="38">
        <f>+H23</f>
        <v>399</v>
      </c>
      <c r="L5" s="39">
        <f>+K5-H20</f>
        <v>126</v>
      </c>
      <c r="M5" s="15">
        <v>6</v>
      </c>
      <c r="N5" s="38">
        <f>+L5*M5</f>
        <v>756</v>
      </c>
    </row>
    <row r="6" spans="1:14" x14ac:dyDescent="0.25">
      <c r="C6" s="4" t="s">
        <v>8</v>
      </c>
      <c r="D6" s="10">
        <v>30</v>
      </c>
      <c r="E6" s="4"/>
      <c r="F6" s="16" t="s">
        <v>2</v>
      </c>
      <c r="G6" s="98" t="s">
        <v>47</v>
      </c>
      <c r="H6" s="99"/>
      <c r="I6" s="4"/>
      <c r="J6" s="14" t="s">
        <v>23</v>
      </c>
      <c r="K6" s="38">
        <f>+H23*0.9</f>
        <v>359.1</v>
      </c>
      <c r="L6" s="39">
        <f>+K6-H20</f>
        <v>86.100000000000023</v>
      </c>
      <c r="M6" s="15">
        <v>4</v>
      </c>
      <c r="N6" s="38">
        <f t="shared" ref="N6:N8" si="0">+L6*M6</f>
        <v>344.40000000000009</v>
      </c>
    </row>
    <row r="7" spans="1:14" x14ac:dyDescent="0.25">
      <c r="C7" s="4" t="s">
        <v>6</v>
      </c>
      <c r="D7" s="10">
        <v>100</v>
      </c>
      <c r="E7" s="4"/>
      <c r="F7" s="16"/>
      <c r="G7" s="98" t="s">
        <v>48</v>
      </c>
      <c r="H7" s="99"/>
      <c r="I7" s="4"/>
      <c r="J7" s="14" t="s">
        <v>60</v>
      </c>
      <c r="K7" s="38">
        <f>+H23*0.8</f>
        <v>319.20000000000005</v>
      </c>
      <c r="L7" s="39">
        <f>+K7-H20</f>
        <v>46.200000000000045</v>
      </c>
      <c r="M7" s="15">
        <v>2</v>
      </c>
      <c r="N7" s="38">
        <f t="shared" si="0"/>
        <v>92.400000000000091</v>
      </c>
    </row>
    <row r="8" spans="1:14" x14ac:dyDescent="0.25">
      <c r="C8" s="4" t="s">
        <v>9</v>
      </c>
      <c r="D8" s="10">
        <v>20</v>
      </c>
      <c r="E8" s="4"/>
      <c r="F8" s="16"/>
      <c r="G8" s="98" t="s">
        <v>49</v>
      </c>
      <c r="H8" s="99"/>
      <c r="I8" s="4"/>
      <c r="J8" s="14" t="s">
        <v>24</v>
      </c>
      <c r="K8" s="38">
        <f>+H23*0.75</f>
        <v>299.25</v>
      </c>
      <c r="L8" s="39">
        <f>+K8-H20</f>
        <v>26.25</v>
      </c>
      <c r="M8" s="15">
        <v>2</v>
      </c>
      <c r="N8" s="38">
        <f t="shared" si="0"/>
        <v>52.5</v>
      </c>
    </row>
    <row r="9" spans="1:14" x14ac:dyDescent="0.25">
      <c r="C9" s="4" t="s">
        <v>10</v>
      </c>
      <c r="D9" s="10">
        <v>18</v>
      </c>
      <c r="E9" s="4"/>
      <c r="F9" s="16" t="s">
        <v>25</v>
      </c>
      <c r="G9" s="100" t="s">
        <v>50</v>
      </c>
      <c r="H9" s="99"/>
      <c r="I9" s="4"/>
      <c r="J9" s="24"/>
      <c r="K9" s="24"/>
      <c r="L9" s="26"/>
      <c r="M9" s="25" t="s">
        <v>46</v>
      </c>
      <c r="N9" s="40">
        <f>SUM(N5:N8)</f>
        <v>1245.3000000000002</v>
      </c>
    </row>
    <row r="10" spans="1:14" ht="15" customHeight="1" x14ac:dyDescent="0.25">
      <c r="C10" s="8" t="s">
        <v>17</v>
      </c>
      <c r="D10" s="11">
        <f>SUM(D4:D9)</f>
        <v>353</v>
      </c>
      <c r="F10" s="17" t="s">
        <v>1</v>
      </c>
      <c r="G10" s="101" t="s">
        <v>51</v>
      </c>
      <c r="H10" s="102"/>
      <c r="J10" s="4"/>
      <c r="K10" s="4"/>
      <c r="L10" s="23"/>
      <c r="M10" s="29" t="s">
        <v>44</v>
      </c>
      <c r="N10" s="45">
        <f>+N9/14</f>
        <v>88.950000000000017</v>
      </c>
    </row>
    <row r="11" spans="1:14" x14ac:dyDescent="0.25">
      <c r="C11" s="9" t="s">
        <v>16</v>
      </c>
      <c r="D11" s="12">
        <f>+D10*0.34</f>
        <v>120.02000000000001</v>
      </c>
      <c r="F11" s="16" t="s">
        <v>26</v>
      </c>
      <c r="G11" s="98">
        <v>2</v>
      </c>
      <c r="H11" s="99"/>
    </row>
    <row r="12" spans="1:14" x14ac:dyDescent="0.25">
      <c r="C12" s="6" t="s">
        <v>18</v>
      </c>
      <c r="D12" s="13">
        <f>+D10+D11</f>
        <v>473.02</v>
      </c>
      <c r="F12" s="20" t="s">
        <v>27</v>
      </c>
      <c r="G12" s="98">
        <v>2</v>
      </c>
      <c r="H12" s="99"/>
    </row>
    <row r="13" spans="1:14" ht="15.75" customHeight="1" thickBot="1" x14ac:dyDescent="0.3">
      <c r="B13" s="1"/>
      <c r="C13" s="5" t="s">
        <v>19</v>
      </c>
      <c r="D13" s="10">
        <v>472</v>
      </c>
      <c r="F13" s="20" t="s">
        <v>30</v>
      </c>
      <c r="G13" s="103" t="s">
        <v>62</v>
      </c>
      <c r="H13" s="104"/>
    </row>
    <row r="14" spans="1:14" x14ac:dyDescent="0.25">
      <c r="F14" s="105" t="s">
        <v>61</v>
      </c>
      <c r="G14" s="106"/>
      <c r="H14" s="21" t="s">
        <v>0</v>
      </c>
    </row>
    <row r="15" spans="1:14" x14ac:dyDescent="0.25">
      <c r="B15" t="s">
        <v>14</v>
      </c>
      <c r="F15" s="91" t="s">
        <v>67</v>
      </c>
      <c r="G15" s="92"/>
      <c r="H15" s="22">
        <v>105</v>
      </c>
    </row>
    <row r="16" spans="1:14" x14ac:dyDescent="0.25">
      <c r="F16" s="91" t="s">
        <v>52</v>
      </c>
      <c r="G16" s="92"/>
      <c r="H16" s="22">
        <v>40</v>
      </c>
    </row>
    <row r="17" spans="2:13" x14ac:dyDescent="0.25">
      <c r="B17" t="s">
        <v>15</v>
      </c>
      <c r="F17" s="91" t="s">
        <v>69</v>
      </c>
      <c r="G17" s="92"/>
      <c r="H17" s="22">
        <v>50</v>
      </c>
    </row>
    <row r="18" spans="2:13" x14ac:dyDescent="0.25">
      <c r="F18" s="91" t="s">
        <v>68</v>
      </c>
      <c r="G18" s="92"/>
      <c r="H18" s="22">
        <v>60</v>
      </c>
    </row>
    <row r="19" spans="2:13" ht="15.75" thickBot="1" x14ac:dyDescent="0.3">
      <c r="B19" s="3" t="s">
        <v>12</v>
      </c>
      <c r="F19" s="91" t="s">
        <v>10</v>
      </c>
      <c r="G19" s="92"/>
      <c r="H19" s="22">
        <v>18</v>
      </c>
    </row>
    <row r="20" spans="2:13" x14ac:dyDescent="0.25">
      <c r="F20" s="107" t="s">
        <v>17</v>
      </c>
      <c r="G20" s="108"/>
      <c r="H20" s="33">
        <f>SUM(H15:H19)</f>
        <v>273</v>
      </c>
    </row>
    <row r="21" spans="2:13" x14ac:dyDescent="0.25">
      <c r="F21" s="109" t="s">
        <v>55</v>
      </c>
      <c r="G21" s="110"/>
      <c r="H21" s="18">
        <f>+H20*0.34</f>
        <v>92.820000000000007</v>
      </c>
    </row>
    <row r="22" spans="2:13" ht="15.75" thickBot="1" x14ac:dyDescent="0.3">
      <c r="F22" s="111" t="s">
        <v>28</v>
      </c>
      <c r="G22" s="112"/>
      <c r="H22" s="34">
        <f>+H20+H21</f>
        <v>365.82</v>
      </c>
    </row>
    <row r="23" spans="2:13" ht="15.75" thickBot="1" x14ac:dyDescent="0.3">
      <c r="F23" s="113" t="s">
        <v>19</v>
      </c>
      <c r="G23" s="114"/>
      <c r="H23" s="30">
        <v>399</v>
      </c>
    </row>
    <row r="24" spans="2:13" x14ac:dyDescent="0.25">
      <c r="F24" s="7"/>
    </row>
    <row r="25" spans="2:13" x14ac:dyDescent="0.25">
      <c r="F25" s="7"/>
    </row>
    <row r="27" spans="2:13" ht="15.75" thickBot="1" x14ac:dyDescent="0.3"/>
    <row r="28" spans="2:13" ht="45.75" thickBot="1" x14ac:dyDescent="0.3">
      <c r="F28" s="115" t="s">
        <v>33</v>
      </c>
      <c r="G28" s="116"/>
      <c r="H28" s="117"/>
      <c r="J28" s="42" t="s">
        <v>41</v>
      </c>
      <c r="K28" s="41" t="s">
        <v>53</v>
      </c>
      <c r="L28" s="41" t="s">
        <v>58</v>
      </c>
      <c r="M28" s="42" t="s">
        <v>42</v>
      </c>
    </row>
    <row r="29" spans="2:13" x14ac:dyDescent="0.25">
      <c r="F29" s="19" t="s">
        <v>3</v>
      </c>
      <c r="G29" s="96" t="s">
        <v>38</v>
      </c>
      <c r="H29" s="97"/>
      <c r="J29" s="15">
        <v>2</v>
      </c>
      <c r="K29" s="43">
        <f>+J29*$H$44</f>
        <v>250</v>
      </c>
      <c r="L29" s="43">
        <f>+$H$43</f>
        <v>246</v>
      </c>
      <c r="M29" s="44">
        <f>+K29-L29</f>
        <v>4</v>
      </c>
    </row>
    <row r="30" spans="2:13" x14ac:dyDescent="0.25">
      <c r="F30" s="16" t="s">
        <v>2</v>
      </c>
      <c r="G30" s="98" t="s">
        <v>64</v>
      </c>
      <c r="H30" s="99"/>
      <c r="J30" s="15">
        <v>3</v>
      </c>
      <c r="K30" s="43">
        <f>+J30*$H$44</f>
        <v>375</v>
      </c>
      <c r="L30" s="43">
        <f>+$H$43</f>
        <v>246</v>
      </c>
      <c r="M30" s="44">
        <f t="shared" ref="M30:M33" si="1">+K30-L30</f>
        <v>129</v>
      </c>
    </row>
    <row r="31" spans="2:13" x14ac:dyDescent="0.25">
      <c r="F31" s="16"/>
      <c r="G31" s="98" t="s">
        <v>65</v>
      </c>
      <c r="H31" s="99"/>
      <c r="J31" s="15">
        <v>4</v>
      </c>
      <c r="K31" s="43">
        <f>+J31*$H$44</f>
        <v>500</v>
      </c>
      <c r="L31" s="43">
        <f>+$H$43</f>
        <v>246</v>
      </c>
      <c r="M31" s="44">
        <f t="shared" si="1"/>
        <v>254</v>
      </c>
    </row>
    <row r="32" spans="2:13" x14ac:dyDescent="0.25">
      <c r="F32" s="16" t="s">
        <v>25</v>
      </c>
      <c r="G32" s="100" t="s">
        <v>54</v>
      </c>
      <c r="H32" s="99"/>
      <c r="J32" s="15">
        <v>5</v>
      </c>
      <c r="K32" s="43">
        <f>+J32*$H$44</f>
        <v>625</v>
      </c>
      <c r="L32" s="43">
        <f>+$H$43</f>
        <v>246</v>
      </c>
      <c r="M32" s="44">
        <f t="shared" si="1"/>
        <v>379</v>
      </c>
    </row>
    <row r="33" spans="6:13" x14ac:dyDescent="0.25">
      <c r="F33" s="17" t="s">
        <v>1</v>
      </c>
      <c r="G33" s="101" t="s">
        <v>63</v>
      </c>
      <c r="H33" s="102"/>
      <c r="J33" s="15">
        <v>6</v>
      </c>
      <c r="K33" s="43">
        <f>+J33*$H$44</f>
        <v>750</v>
      </c>
      <c r="L33" s="43">
        <f>+$H$43</f>
        <v>246</v>
      </c>
      <c r="M33" s="44">
        <f t="shared" si="1"/>
        <v>504</v>
      </c>
    </row>
    <row r="34" spans="6:13" x14ac:dyDescent="0.25">
      <c r="F34" s="16" t="s">
        <v>32</v>
      </c>
      <c r="G34" s="98" t="s">
        <v>66</v>
      </c>
      <c r="H34" s="99"/>
    </row>
    <row r="35" spans="6:13" ht="15.75" thickBot="1" x14ac:dyDescent="0.3">
      <c r="F35" s="20" t="s">
        <v>30</v>
      </c>
      <c r="G35" s="103" t="s">
        <v>39</v>
      </c>
      <c r="H35" s="104"/>
    </row>
    <row r="36" spans="6:13" ht="30" x14ac:dyDescent="0.25">
      <c r="F36" s="118" t="s">
        <v>61</v>
      </c>
      <c r="G36" s="119"/>
      <c r="H36" s="31" t="s">
        <v>35</v>
      </c>
    </row>
    <row r="37" spans="6:13" x14ac:dyDescent="0.25">
      <c r="F37" s="91" t="s">
        <v>34</v>
      </c>
      <c r="G37" s="92"/>
      <c r="H37" s="22">
        <v>50</v>
      </c>
    </row>
    <row r="38" spans="6:13" x14ac:dyDescent="0.25">
      <c r="F38" s="91" t="s">
        <v>40</v>
      </c>
      <c r="G38" s="92"/>
      <c r="H38" s="22">
        <v>80</v>
      </c>
    </row>
    <row r="39" spans="6:13" x14ac:dyDescent="0.25">
      <c r="F39" s="91" t="s">
        <v>31</v>
      </c>
      <c r="G39" s="92"/>
      <c r="H39" s="22">
        <v>60</v>
      </c>
    </row>
    <row r="40" spans="6:13" ht="15.75" thickBot="1" x14ac:dyDescent="0.3">
      <c r="F40" s="91" t="s">
        <v>57</v>
      </c>
      <c r="G40" s="92"/>
      <c r="H40" s="22">
        <v>15</v>
      </c>
    </row>
    <row r="41" spans="6:13" x14ac:dyDescent="0.25">
      <c r="F41" s="120" t="s">
        <v>36</v>
      </c>
      <c r="G41" s="121"/>
      <c r="H41" s="35">
        <f>SUM(H37:H40)</f>
        <v>205</v>
      </c>
    </row>
    <row r="42" spans="6:13" x14ac:dyDescent="0.25">
      <c r="F42" s="122" t="s">
        <v>56</v>
      </c>
      <c r="G42" s="123"/>
      <c r="H42" s="36">
        <f>+H41*0.2</f>
        <v>41</v>
      </c>
    </row>
    <row r="43" spans="6:13" ht="15.75" thickBot="1" x14ac:dyDescent="0.3">
      <c r="F43" s="124" t="s">
        <v>37</v>
      </c>
      <c r="G43" s="125"/>
      <c r="H43" s="37">
        <f>+H41+H42</f>
        <v>246</v>
      </c>
    </row>
    <row r="44" spans="6:13" ht="15.75" thickBot="1" x14ac:dyDescent="0.3">
      <c r="F44" s="126" t="s">
        <v>19</v>
      </c>
      <c r="G44" s="127"/>
      <c r="H44" s="32">
        <v>125</v>
      </c>
    </row>
  </sheetData>
  <mergeCells count="37">
    <mergeCell ref="F41:G41"/>
    <mergeCell ref="F42:G42"/>
    <mergeCell ref="F43:G43"/>
    <mergeCell ref="F44:G44"/>
    <mergeCell ref="F38:G38"/>
    <mergeCell ref="F39:G39"/>
    <mergeCell ref="F40:G40"/>
    <mergeCell ref="G33:H33"/>
    <mergeCell ref="G34:H34"/>
    <mergeCell ref="G35:H35"/>
    <mergeCell ref="F36:G36"/>
    <mergeCell ref="F37:G37"/>
    <mergeCell ref="G30:H30"/>
    <mergeCell ref="G31:H31"/>
    <mergeCell ref="G32:H32"/>
    <mergeCell ref="F20:G20"/>
    <mergeCell ref="F21:G21"/>
    <mergeCell ref="F22:G22"/>
    <mergeCell ref="F23:G23"/>
    <mergeCell ref="F28:H28"/>
    <mergeCell ref="F16:G16"/>
    <mergeCell ref="F17:G17"/>
    <mergeCell ref="F18:G18"/>
    <mergeCell ref="F19:G19"/>
    <mergeCell ref="G29:H29"/>
    <mergeCell ref="F15:G15"/>
    <mergeCell ref="F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F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AA30E-56D5-45B7-ABDE-83CAC961CD93}">
  <dimension ref="A2:O4"/>
  <sheetViews>
    <sheetView workbookViewId="0">
      <selection activeCell="O47" sqref="O47"/>
    </sheetView>
  </sheetViews>
  <sheetFormatPr defaultRowHeight="15" x14ac:dyDescent="0.25"/>
  <cols>
    <col min="1" max="13" width="9.140625" style="54"/>
    <col min="14" max="14" width="10.85546875" style="54" customWidth="1"/>
    <col min="15" max="16384" width="9.140625" style="54"/>
  </cols>
  <sheetData>
    <row r="2" spans="1:15" ht="15.75" thickBot="1" x14ac:dyDescent="0.3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29.25" customHeight="1" thickBot="1" x14ac:dyDescent="0.45">
      <c r="A3" s="59"/>
      <c r="B3" s="128" t="s">
        <v>82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0"/>
      <c r="O3" s="81"/>
    </row>
    <row r="4" spans="1:15" x14ac:dyDescent="0.25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</sheetData>
  <mergeCells count="1">
    <mergeCell ref="B3:N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1E42-0050-4DD3-A4F2-9B002DB7D179}">
  <dimension ref="B3:D20"/>
  <sheetViews>
    <sheetView topLeftCell="A3" workbookViewId="0">
      <selection activeCell="C33" sqref="C33"/>
    </sheetView>
  </sheetViews>
  <sheetFormatPr defaultRowHeight="15" x14ac:dyDescent="0.25"/>
  <cols>
    <col min="2" max="2" width="20.85546875" customWidth="1"/>
    <col min="3" max="3" width="62.140625" customWidth="1"/>
    <col min="4" max="4" width="20.7109375" customWidth="1"/>
  </cols>
  <sheetData>
    <row r="3" spans="2:4" ht="15.75" thickBot="1" x14ac:dyDescent="0.3"/>
    <row r="4" spans="2:4" ht="27" thickBot="1" x14ac:dyDescent="0.3">
      <c r="B4" s="137" t="s">
        <v>83</v>
      </c>
      <c r="C4" s="138"/>
      <c r="D4" s="139"/>
    </row>
    <row r="5" spans="2:4" ht="22.5" customHeight="1" x14ac:dyDescent="0.3">
      <c r="B5" s="82" t="s">
        <v>3</v>
      </c>
      <c r="C5" s="133" t="s">
        <v>84</v>
      </c>
      <c r="D5" s="134"/>
    </row>
    <row r="6" spans="2:4" ht="22.5" customHeight="1" x14ac:dyDescent="0.3">
      <c r="B6" s="83" t="s">
        <v>2</v>
      </c>
      <c r="C6" s="135" t="s">
        <v>85</v>
      </c>
      <c r="D6" s="136"/>
    </row>
    <row r="7" spans="2:4" ht="22.5" customHeight="1" x14ac:dyDescent="0.3">
      <c r="B7" s="83"/>
      <c r="C7" s="135" t="s">
        <v>86</v>
      </c>
      <c r="D7" s="136"/>
    </row>
    <row r="8" spans="2:4" ht="22.5" customHeight="1" x14ac:dyDescent="0.3">
      <c r="B8" s="83" t="s">
        <v>25</v>
      </c>
      <c r="C8" s="135" t="s">
        <v>87</v>
      </c>
      <c r="D8" s="136"/>
    </row>
    <row r="9" spans="2:4" ht="44.25" customHeight="1" x14ac:dyDescent="0.3">
      <c r="B9" s="84" t="s">
        <v>1</v>
      </c>
      <c r="C9" s="135" t="s">
        <v>88</v>
      </c>
      <c r="D9" s="136"/>
    </row>
    <row r="10" spans="2:4" ht="22.5" customHeight="1" x14ac:dyDescent="0.3">
      <c r="B10" s="83" t="s">
        <v>32</v>
      </c>
      <c r="C10" s="135" t="s">
        <v>89</v>
      </c>
      <c r="D10" s="136"/>
    </row>
    <row r="11" spans="2:4" ht="22.5" customHeight="1" thickBot="1" x14ac:dyDescent="0.35">
      <c r="B11" s="85" t="s">
        <v>30</v>
      </c>
      <c r="C11" s="140" t="s">
        <v>90</v>
      </c>
      <c r="D11" s="141"/>
    </row>
    <row r="12" spans="2:4" ht="45" customHeight="1" x14ac:dyDescent="0.3">
      <c r="B12" s="142" t="s">
        <v>61</v>
      </c>
      <c r="C12" s="143"/>
      <c r="D12" s="86" t="s">
        <v>35</v>
      </c>
    </row>
    <row r="13" spans="2:4" ht="22.5" customHeight="1" x14ac:dyDescent="0.3">
      <c r="B13" s="131" t="s">
        <v>91</v>
      </c>
      <c r="C13" s="132"/>
      <c r="D13" s="87">
        <v>150</v>
      </c>
    </row>
    <row r="14" spans="2:4" ht="22.5" customHeight="1" x14ac:dyDescent="0.3">
      <c r="B14" s="131" t="s">
        <v>92</v>
      </c>
      <c r="C14" s="132"/>
      <c r="D14" s="87">
        <v>60</v>
      </c>
    </row>
    <row r="15" spans="2:4" ht="22.5" customHeight="1" x14ac:dyDescent="0.3">
      <c r="B15" s="131" t="s">
        <v>93</v>
      </c>
      <c r="C15" s="132"/>
      <c r="D15" s="87">
        <v>80</v>
      </c>
    </row>
    <row r="16" spans="2:4" ht="22.5" customHeight="1" x14ac:dyDescent="0.3">
      <c r="B16" s="131" t="s">
        <v>94</v>
      </c>
      <c r="C16" s="132"/>
      <c r="D16" s="87">
        <v>100</v>
      </c>
    </row>
    <row r="17" spans="2:4" ht="22.5" customHeight="1" x14ac:dyDescent="0.3">
      <c r="B17" s="146" t="s">
        <v>36</v>
      </c>
      <c r="C17" s="147"/>
      <c r="D17" s="88">
        <v>390</v>
      </c>
    </row>
    <row r="18" spans="2:4" ht="22.5" customHeight="1" x14ac:dyDescent="0.3">
      <c r="B18" s="146" t="s">
        <v>95</v>
      </c>
      <c r="C18" s="147"/>
      <c r="D18" s="88">
        <v>78</v>
      </c>
    </row>
    <row r="19" spans="2:4" ht="22.5" customHeight="1" thickBot="1" x14ac:dyDescent="0.35">
      <c r="B19" s="148" t="s">
        <v>37</v>
      </c>
      <c r="C19" s="149"/>
      <c r="D19" s="89">
        <v>468</v>
      </c>
    </row>
    <row r="20" spans="2:4" ht="29.25" customHeight="1" thickBot="1" x14ac:dyDescent="0.35">
      <c r="B20" s="144" t="s">
        <v>19</v>
      </c>
      <c r="C20" s="145"/>
      <c r="D20" s="90">
        <v>125</v>
      </c>
    </row>
  </sheetData>
  <mergeCells count="17">
    <mergeCell ref="B20:C20"/>
    <mergeCell ref="B15:C15"/>
    <mergeCell ref="B16:C16"/>
    <mergeCell ref="B17:C17"/>
    <mergeCell ref="B18:C18"/>
    <mergeCell ref="B19:C19"/>
    <mergeCell ref="B4:D4"/>
    <mergeCell ref="C11:D11"/>
    <mergeCell ref="C9:D9"/>
    <mergeCell ref="C10:D10"/>
    <mergeCell ref="B12:C12"/>
    <mergeCell ref="B13:C13"/>
    <mergeCell ref="B14:C14"/>
    <mergeCell ref="C5:D5"/>
    <mergeCell ref="C6:D6"/>
    <mergeCell ref="C7:D7"/>
    <mergeCell ref="C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2EA5-B3C8-40AF-B6CC-5C8735A003D8}">
  <dimension ref="A2:N27"/>
  <sheetViews>
    <sheetView zoomScaleNormal="100" workbookViewId="0">
      <selection activeCell="I18" sqref="I18"/>
    </sheetView>
  </sheetViews>
  <sheetFormatPr defaultRowHeight="15" x14ac:dyDescent="0.25"/>
  <cols>
    <col min="1" max="1" width="4.140625" customWidth="1"/>
    <col min="2" max="2" width="15.85546875" customWidth="1"/>
    <col min="3" max="3" width="37.42578125" customWidth="1"/>
    <col min="4" max="4" width="14.140625" customWidth="1"/>
    <col min="5" max="5" width="7.140625" customWidth="1"/>
    <col min="6" max="6" width="32.42578125" customWidth="1"/>
    <col min="7" max="7" width="3.85546875" customWidth="1"/>
    <col min="8" max="8" width="27" customWidth="1"/>
    <col min="9" max="9" width="14.7109375" customWidth="1"/>
    <col min="10" max="10" width="11.42578125" customWidth="1"/>
    <col min="11" max="11" width="11.85546875" customWidth="1"/>
    <col min="12" max="12" width="12.7109375" customWidth="1"/>
    <col min="13" max="13" width="8.140625" customWidth="1"/>
    <col min="14" max="14" width="12.42578125" customWidth="1"/>
    <col min="15" max="15" width="11.140625" customWidth="1"/>
  </cols>
  <sheetData>
    <row r="2" spans="1:14" ht="15.75" thickBot="1" x14ac:dyDescent="0.3">
      <c r="A2" s="6"/>
      <c r="B2" s="4"/>
      <c r="C2" s="4"/>
      <c r="D2" s="4"/>
      <c r="E2" s="4"/>
      <c r="H2" s="2"/>
    </row>
    <row r="3" spans="1:14" ht="32.25" customHeight="1" thickBot="1" x14ac:dyDescent="0.3">
      <c r="A3" s="4"/>
      <c r="B3" s="93" t="s">
        <v>43</v>
      </c>
      <c r="C3" s="94"/>
      <c r="D3" s="95"/>
      <c r="E3" s="4"/>
      <c r="H3" s="46" t="s">
        <v>21</v>
      </c>
      <c r="I3" s="47" t="s">
        <v>4</v>
      </c>
      <c r="J3" s="48" t="s">
        <v>20</v>
      </c>
      <c r="K3" s="49" t="s">
        <v>59</v>
      </c>
      <c r="L3" s="49" t="s">
        <v>45</v>
      </c>
    </row>
    <row r="4" spans="1:14" x14ac:dyDescent="0.25">
      <c r="A4" s="4"/>
      <c r="B4" s="19" t="s">
        <v>3</v>
      </c>
      <c r="C4" s="96"/>
      <c r="D4" s="97"/>
      <c r="E4" s="4"/>
      <c r="H4" s="14" t="s">
        <v>22</v>
      </c>
      <c r="I4" s="38">
        <f>+D25</f>
        <v>0</v>
      </c>
      <c r="J4" s="39">
        <f>+I4-D22</f>
        <v>0</v>
      </c>
      <c r="K4" s="15">
        <v>6</v>
      </c>
      <c r="L4" s="38">
        <f>+J4*K4</f>
        <v>0</v>
      </c>
    </row>
    <row r="5" spans="1:14" x14ac:dyDescent="0.25">
      <c r="A5" s="4"/>
      <c r="B5" s="16" t="s">
        <v>2</v>
      </c>
      <c r="C5" s="98"/>
      <c r="D5" s="99"/>
      <c r="E5" s="4"/>
      <c r="H5" s="14" t="s">
        <v>23</v>
      </c>
      <c r="I5" s="38">
        <f>+D25*0.9</f>
        <v>0</v>
      </c>
      <c r="J5" s="39">
        <f>+I5-D22</f>
        <v>0</v>
      </c>
      <c r="K5" s="15">
        <v>4</v>
      </c>
      <c r="L5" s="38">
        <f t="shared" ref="L5:L7" si="0">+J5*K5</f>
        <v>0</v>
      </c>
      <c r="N5" s="50" t="s">
        <v>75</v>
      </c>
    </row>
    <row r="6" spans="1:14" x14ac:dyDescent="0.25">
      <c r="A6" s="4"/>
      <c r="B6" s="16"/>
      <c r="C6" s="98"/>
      <c r="D6" s="99"/>
      <c r="E6" s="4"/>
      <c r="H6" s="14" t="s">
        <v>60</v>
      </c>
      <c r="I6" s="38">
        <f>+D25*0.8</f>
        <v>0</v>
      </c>
      <c r="J6" s="39">
        <f>+I6-D22</f>
        <v>0</v>
      </c>
      <c r="K6" s="15">
        <v>2</v>
      </c>
      <c r="L6" s="38">
        <f t="shared" si="0"/>
        <v>0</v>
      </c>
    </row>
    <row r="7" spans="1:14" x14ac:dyDescent="0.25">
      <c r="A7" s="4"/>
      <c r="B7" s="16"/>
      <c r="C7" s="98"/>
      <c r="D7" s="99"/>
      <c r="E7" s="4"/>
      <c r="H7" s="14" t="s">
        <v>24</v>
      </c>
      <c r="I7" s="38">
        <f>+D25*0.75</f>
        <v>0</v>
      </c>
      <c r="J7" s="39">
        <f>+I7-D22</f>
        <v>0</v>
      </c>
      <c r="K7" s="15">
        <v>2</v>
      </c>
      <c r="L7" s="38">
        <f t="shared" si="0"/>
        <v>0</v>
      </c>
    </row>
    <row r="8" spans="1:14" x14ac:dyDescent="0.25">
      <c r="A8" s="4"/>
      <c r="B8" s="16" t="s">
        <v>25</v>
      </c>
      <c r="C8" s="100"/>
      <c r="D8" s="99"/>
      <c r="E8" s="4"/>
      <c r="F8" t="s">
        <v>71</v>
      </c>
      <c r="G8" s="24"/>
      <c r="H8" s="24"/>
      <c r="I8" s="24"/>
      <c r="J8" s="26"/>
      <c r="K8" s="25" t="s">
        <v>46</v>
      </c>
      <c r="L8" s="40">
        <f>SUM(L4:L7)</f>
        <v>0</v>
      </c>
    </row>
    <row r="9" spans="1:14" ht="15" customHeight="1" x14ac:dyDescent="0.25">
      <c r="B9" s="17" t="s">
        <v>1</v>
      </c>
      <c r="C9" s="101"/>
      <c r="D9" s="102"/>
      <c r="I9" s="4"/>
      <c r="J9" s="23"/>
      <c r="K9" s="29" t="s">
        <v>44</v>
      </c>
      <c r="L9" s="45">
        <f>+L8/14</f>
        <v>0</v>
      </c>
    </row>
    <row r="10" spans="1:14" x14ac:dyDescent="0.25">
      <c r="B10" s="16" t="s">
        <v>26</v>
      </c>
      <c r="C10" s="98"/>
      <c r="D10" s="99"/>
    </row>
    <row r="11" spans="1:14" x14ac:dyDescent="0.25">
      <c r="B11" s="20" t="s">
        <v>27</v>
      </c>
      <c r="C11" s="98"/>
      <c r="D11" s="99"/>
    </row>
    <row r="12" spans="1:14" ht="15.75" customHeight="1" thickBot="1" x14ac:dyDescent="0.3">
      <c r="B12" s="20" t="s">
        <v>30</v>
      </c>
      <c r="C12" s="103"/>
      <c r="D12" s="104"/>
    </row>
    <row r="13" spans="1:14" x14ac:dyDescent="0.25">
      <c r="B13" s="105" t="s">
        <v>61</v>
      </c>
      <c r="C13" s="106"/>
      <c r="D13" s="21" t="s">
        <v>0</v>
      </c>
    </row>
    <row r="14" spans="1:14" x14ac:dyDescent="0.25">
      <c r="B14" s="91"/>
      <c r="C14" s="92"/>
      <c r="D14" s="22"/>
    </row>
    <row r="15" spans="1:14" x14ac:dyDescent="0.25">
      <c r="B15" s="91"/>
      <c r="C15" s="92"/>
      <c r="D15" s="22"/>
    </row>
    <row r="16" spans="1:14" x14ac:dyDescent="0.25">
      <c r="B16" s="27"/>
      <c r="C16" s="28"/>
      <c r="D16" s="22"/>
    </row>
    <row r="17" spans="2:6" x14ac:dyDescent="0.25">
      <c r="B17" s="27"/>
      <c r="C17" s="28"/>
      <c r="D17" s="22"/>
    </row>
    <row r="18" spans="2:6" x14ac:dyDescent="0.25">
      <c r="B18" s="27"/>
      <c r="C18" s="28"/>
      <c r="D18" s="22"/>
    </row>
    <row r="19" spans="2:6" x14ac:dyDescent="0.25">
      <c r="B19" s="91"/>
      <c r="C19" s="92"/>
      <c r="D19" s="22"/>
      <c r="F19" t="s">
        <v>73</v>
      </c>
    </row>
    <row r="20" spans="2:6" x14ac:dyDescent="0.25">
      <c r="B20" s="91"/>
      <c r="C20" s="92"/>
      <c r="D20" s="22"/>
      <c r="F20" t="s">
        <v>74</v>
      </c>
    </row>
    <row r="21" spans="2:6" ht="15.75" thickBot="1" x14ac:dyDescent="0.3">
      <c r="B21" s="91"/>
      <c r="C21" s="92"/>
      <c r="D21" s="22"/>
    </row>
    <row r="22" spans="2:6" ht="18" customHeight="1" x14ac:dyDescent="0.25">
      <c r="B22" s="107" t="s">
        <v>17</v>
      </c>
      <c r="C22" s="108"/>
      <c r="D22" s="33">
        <f>SUM(D14:D21)</f>
        <v>0</v>
      </c>
      <c r="F22" s="150" t="s">
        <v>72</v>
      </c>
    </row>
    <row r="23" spans="2:6" ht="15.75" customHeight="1" x14ac:dyDescent="0.25">
      <c r="B23" s="109" t="s">
        <v>55</v>
      </c>
      <c r="C23" s="110"/>
      <c r="D23" s="18">
        <f>+D22*0.34</f>
        <v>0</v>
      </c>
      <c r="F23" s="150"/>
    </row>
    <row r="24" spans="2:6" ht="15.75" thickBot="1" x14ac:dyDescent="0.3">
      <c r="B24" s="111" t="s">
        <v>28</v>
      </c>
      <c r="C24" s="112"/>
      <c r="D24" s="34">
        <f>+D22+D23</f>
        <v>0</v>
      </c>
    </row>
    <row r="25" spans="2:6" ht="15.75" thickBot="1" x14ac:dyDescent="0.3">
      <c r="B25" s="113" t="s">
        <v>19</v>
      </c>
      <c r="C25" s="114"/>
      <c r="D25" s="30"/>
      <c r="F25" t="s">
        <v>70</v>
      </c>
    </row>
    <row r="26" spans="2:6" x14ac:dyDescent="0.25">
      <c r="B26" s="7"/>
    </row>
    <row r="27" spans="2:6" x14ac:dyDescent="0.25">
      <c r="B27" s="7"/>
    </row>
  </sheetData>
  <mergeCells count="21">
    <mergeCell ref="B14:C14"/>
    <mergeCell ref="B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B13:C13"/>
    <mergeCell ref="F22:F23"/>
    <mergeCell ref="B24:C24"/>
    <mergeCell ref="B25:C25"/>
    <mergeCell ref="B15:C15"/>
    <mergeCell ref="B19:C19"/>
    <mergeCell ref="B20:C20"/>
    <mergeCell ref="B21:C21"/>
    <mergeCell ref="B22:C22"/>
    <mergeCell ref="B23:C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5F33-D28A-4200-99FD-A662C4299A44}">
  <sheetPr>
    <pageSetUpPr fitToPage="1"/>
  </sheetPr>
  <dimension ref="A1:O32"/>
  <sheetViews>
    <sheetView workbookViewId="0">
      <selection sqref="A1:G28"/>
    </sheetView>
  </sheetViews>
  <sheetFormatPr defaultRowHeight="15" x14ac:dyDescent="0.25"/>
  <cols>
    <col min="1" max="1" width="4.140625" customWidth="1"/>
    <col min="2" max="3" width="19.85546875" customWidth="1"/>
    <col min="4" max="4" width="42" customWidth="1"/>
    <col min="5" max="5" width="18.140625" customWidth="1"/>
    <col min="6" max="6" width="7.140625" customWidth="1"/>
    <col min="7" max="7" width="39.140625" customWidth="1"/>
    <col min="8" max="8" width="3.85546875" customWidth="1"/>
    <col min="9" max="9" width="27" customWidth="1"/>
    <col min="10" max="10" width="13.140625" customWidth="1"/>
    <col min="11" max="11" width="11.42578125" customWidth="1"/>
    <col min="12" max="12" width="11.85546875" customWidth="1"/>
    <col min="13" max="13" width="12.7109375" customWidth="1"/>
    <col min="14" max="14" width="8.140625" customWidth="1"/>
    <col min="15" max="15" width="12.42578125" customWidth="1"/>
    <col min="16" max="16" width="11.140625" customWidth="1"/>
  </cols>
  <sheetData>
    <row r="1" spans="1:15" x14ac:dyDescent="0.25">
      <c r="A1" s="55"/>
      <c r="B1" s="55"/>
      <c r="C1" s="55"/>
      <c r="D1" s="55"/>
      <c r="E1" s="55"/>
      <c r="F1" s="55"/>
      <c r="G1" s="55"/>
      <c r="H1" s="55"/>
    </row>
    <row r="2" spans="1:15" ht="31.5" x14ac:dyDescent="0.5">
      <c r="A2" s="55"/>
      <c r="B2" s="69" t="s">
        <v>79</v>
      </c>
      <c r="C2" s="55"/>
      <c r="D2" s="55"/>
      <c r="E2" s="55"/>
      <c r="F2" s="55"/>
      <c r="G2" s="55"/>
      <c r="H2" s="55"/>
    </row>
    <row r="3" spans="1:15" ht="15.75" thickBot="1" x14ac:dyDescent="0.3">
      <c r="A3" s="56"/>
      <c r="B3" s="57"/>
      <c r="C3" s="52"/>
      <c r="D3" s="52"/>
      <c r="E3" s="52"/>
      <c r="F3" s="55"/>
      <c r="G3" s="54"/>
      <c r="H3" s="54"/>
      <c r="I3" s="2"/>
    </row>
    <row r="4" spans="1:15" ht="32.25" customHeight="1" thickBot="1" x14ac:dyDescent="0.3">
      <c r="A4" s="59"/>
      <c r="B4" s="203" t="s">
        <v>43</v>
      </c>
      <c r="C4" s="204"/>
      <c r="D4" s="204"/>
      <c r="E4" s="205"/>
      <c r="F4" s="55"/>
      <c r="G4" s="55"/>
      <c r="H4" s="59"/>
      <c r="I4" s="222" t="s">
        <v>21</v>
      </c>
      <c r="J4" s="223" t="s">
        <v>4</v>
      </c>
      <c r="K4" s="224" t="s">
        <v>20</v>
      </c>
      <c r="L4" s="225" t="s">
        <v>59</v>
      </c>
      <c r="M4" s="225" t="s">
        <v>45</v>
      </c>
    </row>
    <row r="5" spans="1:15" ht="21.75" customHeight="1" x14ac:dyDescent="0.3">
      <c r="A5" s="59"/>
      <c r="B5" s="62" t="s">
        <v>3</v>
      </c>
      <c r="C5" s="154"/>
      <c r="D5" s="155"/>
      <c r="E5" s="156"/>
      <c r="F5" s="63"/>
      <c r="G5" s="63"/>
      <c r="H5" s="59"/>
      <c r="I5" s="14" t="s">
        <v>22</v>
      </c>
      <c r="J5" s="38">
        <f>+E28</f>
        <v>0</v>
      </c>
      <c r="K5" s="39">
        <f>+J5-E25</f>
        <v>0</v>
      </c>
      <c r="L5" s="15">
        <v>6</v>
      </c>
      <c r="M5" s="38">
        <f>+K5*L5</f>
        <v>0</v>
      </c>
    </row>
    <row r="6" spans="1:15" ht="21.75" customHeight="1" x14ac:dyDescent="0.3">
      <c r="A6" s="59"/>
      <c r="B6" s="62" t="s">
        <v>97</v>
      </c>
      <c r="C6" s="157"/>
      <c r="D6" s="158"/>
      <c r="E6" s="159"/>
      <c r="F6" s="63"/>
      <c r="G6" s="63"/>
      <c r="H6" s="59"/>
      <c r="I6" s="14" t="s">
        <v>23</v>
      </c>
      <c r="J6" s="38">
        <f>+E28*0.9</f>
        <v>0</v>
      </c>
      <c r="K6" s="39">
        <f>+J6-E25</f>
        <v>0</v>
      </c>
      <c r="L6" s="15">
        <v>4</v>
      </c>
      <c r="M6" s="38">
        <f t="shared" ref="M6:M8" si="0">+K6*L6</f>
        <v>0</v>
      </c>
      <c r="O6" s="50" t="s">
        <v>75</v>
      </c>
    </row>
    <row r="7" spans="1:15" ht="21.75" customHeight="1" x14ac:dyDescent="0.3">
      <c r="A7" s="59"/>
      <c r="B7" s="62"/>
      <c r="C7" s="157"/>
      <c r="D7" s="158"/>
      <c r="E7" s="159"/>
      <c r="F7" s="63"/>
      <c r="G7" s="63"/>
      <c r="H7" s="59"/>
      <c r="I7" s="14" t="s">
        <v>60</v>
      </c>
      <c r="J7" s="38">
        <f>+E28*0.8</f>
        <v>0</v>
      </c>
      <c r="K7" s="39">
        <f>+J7-E25</f>
        <v>0</v>
      </c>
      <c r="L7" s="15">
        <v>2</v>
      </c>
      <c r="M7" s="38">
        <f t="shared" si="0"/>
        <v>0</v>
      </c>
    </row>
    <row r="8" spans="1:15" ht="21.75" customHeight="1" x14ac:dyDescent="0.3">
      <c r="A8" s="59"/>
      <c r="B8" s="64" t="s">
        <v>25</v>
      </c>
      <c r="C8" s="157"/>
      <c r="D8" s="158"/>
      <c r="E8" s="159"/>
      <c r="F8" s="63"/>
      <c r="G8" s="54"/>
      <c r="H8" s="59"/>
      <c r="I8" s="14" t="s">
        <v>24</v>
      </c>
      <c r="J8" s="38">
        <f>+E28*0.75</f>
        <v>0</v>
      </c>
      <c r="K8" s="39">
        <f>+J8-E25</f>
        <v>0</v>
      </c>
      <c r="L8" s="15">
        <v>2</v>
      </c>
      <c r="M8" s="38">
        <f t="shared" si="0"/>
        <v>0</v>
      </c>
    </row>
    <row r="9" spans="1:15" ht="21.75" customHeight="1" x14ac:dyDescent="0.3">
      <c r="A9" s="59"/>
      <c r="B9" s="64" t="s">
        <v>1</v>
      </c>
      <c r="C9" s="157"/>
      <c r="D9" s="158"/>
      <c r="E9" s="159"/>
      <c r="F9" s="63"/>
      <c r="H9" s="54"/>
      <c r="I9" s="51"/>
      <c r="J9" s="24"/>
      <c r="K9" s="26"/>
      <c r="L9" s="25" t="s">
        <v>46</v>
      </c>
      <c r="M9" s="40">
        <f>SUM(M5:M8)</f>
        <v>0</v>
      </c>
    </row>
    <row r="10" spans="1:15" ht="21.75" customHeight="1" x14ac:dyDescent="0.3">
      <c r="A10" s="59"/>
      <c r="B10" s="64" t="s">
        <v>96</v>
      </c>
      <c r="C10" s="157"/>
      <c r="D10" s="158"/>
      <c r="E10" s="159"/>
      <c r="F10" s="63"/>
      <c r="G10" s="199" t="s">
        <v>71</v>
      </c>
      <c r="H10" s="54"/>
      <c r="J10" s="4"/>
      <c r="K10" s="23"/>
      <c r="L10" s="226" t="s">
        <v>44</v>
      </c>
      <c r="M10" s="40">
        <f>+M9/14</f>
        <v>0</v>
      </c>
    </row>
    <row r="11" spans="1:15" ht="21.75" customHeight="1" x14ac:dyDescent="0.3">
      <c r="A11" s="59"/>
      <c r="B11" s="64"/>
      <c r="C11" s="157"/>
      <c r="D11" s="158"/>
      <c r="E11" s="159"/>
      <c r="F11" s="63"/>
      <c r="G11" s="63"/>
      <c r="H11" s="54"/>
    </row>
    <row r="12" spans="1:15" ht="21.75" customHeight="1" x14ac:dyDescent="0.3">
      <c r="A12" s="59"/>
      <c r="B12" s="64"/>
      <c r="C12" s="157"/>
      <c r="D12" s="158"/>
      <c r="E12" s="159"/>
      <c r="F12" s="63"/>
      <c r="G12" s="63"/>
      <c r="H12" s="54"/>
    </row>
    <row r="13" spans="1:15" ht="21.75" customHeight="1" x14ac:dyDescent="0.3">
      <c r="A13" s="59"/>
      <c r="B13" s="64"/>
      <c r="C13" s="160"/>
      <c r="D13" s="161"/>
      <c r="E13" s="162"/>
      <c r="F13" s="63"/>
      <c r="G13" s="63"/>
      <c r="H13" s="54"/>
    </row>
    <row r="14" spans="1:15" ht="21.75" customHeight="1" x14ac:dyDescent="0.3">
      <c r="A14" s="59"/>
      <c r="B14" s="64" t="s">
        <v>32</v>
      </c>
      <c r="C14" s="191" t="s">
        <v>99</v>
      </c>
      <c r="D14" s="192"/>
      <c r="E14" s="193"/>
      <c r="F14" s="63"/>
      <c r="G14" s="63"/>
      <c r="H14" s="54"/>
    </row>
    <row r="15" spans="1:15" ht="21.75" customHeight="1" thickBot="1" x14ac:dyDescent="0.35">
      <c r="A15" s="59"/>
      <c r="B15" s="65" t="s">
        <v>30</v>
      </c>
      <c r="C15" s="151"/>
      <c r="D15" s="152"/>
      <c r="E15" s="153"/>
      <c r="F15" s="63"/>
      <c r="G15" s="63"/>
      <c r="H15" s="54"/>
    </row>
    <row r="16" spans="1:15" ht="21.75" customHeight="1" x14ac:dyDescent="0.3">
      <c r="A16" s="59"/>
      <c r="B16" s="167" t="s">
        <v>61</v>
      </c>
      <c r="C16" s="168"/>
      <c r="D16" s="169"/>
      <c r="E16" s="66" t="s">
        <v>0</v>
      </c>
      <c r="F16" s="63"/>
      <c r="G16" s="63"/>
      <c r="H16" s="54"/>
    </row>
    <row r="17" spans="1:8" ht="21.75" customHeight="1" x14ac:dyDescent="0.3">
      <c r="A17" s="59"/>
      <c r="B17" s="163"/>
      <c r="C17" s="164"/>
      <c r="D17" s="165"/>
      <c r="E17" s="67"/>
      <c r="F17" s="63"/>
      <c r="G17" s="73"/>
      <c r="H17" s="54"/>
    </row>
    <row r="18" spans="1:8" ht="21.75" customHeight="1" x14ac:dyDescent="0.3">
      <c r="A18" s="59"/>
      <c r="B18" s="163"/>
      <c r="C18" s="164"/>
      <c r="D18" s="165"/>
      <c r="E18" s="67"/>
      <c r="F18" s="63"/>
      <c r="G18" s="54"/>
      <c r="H18" s="54"/>
    </row>
    <row r="19" spans="1:8" ht="21.75" customHeight="1" x14ac:dyDescent="0.3">
      <c r="A19" s="59"/>
      <c r="B19" s="163"/>
      <c r="C19" s="164"/>
      <c r="D19" s="165"/>
      <c r="E19" s="67"/>
      <c r="F19" s="63"/>
      <c r="H19" s="54"/>
    </row>
    <row r="20" spans="1:8" ht="21.75" customHeight="1" x14ac:dyDescent="0.3">
      <c r="A20" s="59"/>
      <c r="B20" s="163"/>
      <c r="C20" s="164"/>
      <c r="D20" s="165"/>
      <c r="E20" s="67"/>
      <c r="F20" s="63"/>
      <c r="G20" s="63" t="s">
        <v>73</v>
      </c>
      <c r="H20" s="54"/>
    </row>
    <row r="21" spans="1:8" ht="21.75" customHeight="1" x14ac:dyDescent="0.3">
      <c r="A21" s="59"/>
      <c r="B21" s="163"/>
      <c r="C21" s="164"/>
      <c r="D21" s="165"/>
      <c r="E21" s="67"/>
      <c r="F21" s="63"/>
      <c r="G21" s="63" t="s">
        <v>74</v>
      </c>
      <c r="H21" s="54"/>
    </row>
    <row r="22" spans="1:8" ht="21.75" customHeight="1" x14ac:dyDescent="0.3">
      <c r="A22" s="59"/>
      <c r="B22" s="163"/>
      <c r="C22" s="164"/>
      <c r="D22" s="165"/>
      <c r="E22" s="67"/>
      <c r="F22" s="63"/>
      <c r="G22" s="166"/>
      <c r="H22" s="54"/>
    </row>
    <row r="23" spans="1:8" ht="21.75" customHeight="1" x14ac:dyDescent="0.3">
      <c r="A23" s="59"/>
      <c r="B23" s="163"/>
      <c r="C23" s="164"/>
      <c r="D23" s="165"/>
      <c r="E23" s="67"/>
      <c r="F23" s="63"/>
      <c r="G23" s="166"/>
      <c r="H23" s="54"/>
    </row>
    <row r="24" spans="1:8" ht="23.25" customHeight="1" thickBot="1" x14ac:dyDescent="0.35">
      <c r="A24" s="59"/>
      <c r="B24" s="163"/>
      <c r="C24" s="164"/>
      <c r="D24" s="165"/>
      <c r="E24" s="67"/>
      <c r="F24" s="63"/>
      <c r="G24" s="196" t="s">
        <v>72</v>
      </c>
      <c r="H24" s="54"/>
    </row>
    <row r="25" spans="1:8" ht="23.25" customHeight="1" x14ac:dyDescent="0.3">
      <c r="A25" s="60"/>
      <c r="B25" s="206" t="s">
        <v>17</v>
      </c>
      <c r="C25" s="207"/>
      <c r="D25" s="208"/>
      <c r="E25" s="209">
        <f>SUM(E17:E24)</f>
        <v>0</v>
      </c>
      <c r="F25" s="68"/>
      <c r="G25" s="197"/>
      <c r="H25" s="54"/>
    </row>
    <row r="26" spans="1:8" ht="23.25" customHeight="1" x14ac:dyDescent="0.25">
      <c r="A26" s="54"/>
      <c r="B26" s="210" t="s">
        <v>101</v>
      </c>
      <c r="C26" s="211"/>
      <c r="D26" s="212"/>
      <c r="E26" s="213">
        <f>+E25*0.34</f>
        <v>0</v>
      </c>
      <c r="F26" s="54"/>
      <c r="G26" s="198"/>
      <c r="H26" s="54"/>
    </row>
    <row r="27" spans="1:8" ht="23.25" customHeight="1" thickBot="1" x14ac:dyDescent="0.3">
      <c r="A27" s="54"/>
      <c r="B27" s="214" t="s">
        <v>28</v>
      </c>
      <c r="C27" s="215"/>
      <c r="D27" s="216"/>
      <c r="E27" s="217">
        <f>+E25+E26</f>
        <v>0</v>
      </c>
      <c r="F27" s="54"/>
      <c r="H27" s="54"/>
    </row>
    <row r="28" spans="1:8" ht="24.75" customHeight="1" thickBot="1" x14ac:dyDescent="0.3">
      <c r="A28" s="54"/>
      <c r="B28" s="218" t="s">
        <v>19</v>
      </c>
      <c r="C28" s="219"/>
      <c r="D28" s="220"/>
      <c r="E28" s="221"/>
      <c r="F28" s="54"/>
      <c r="G28" s="195" t="s">
        <v>70</v>
      </c>
      <c r="H28" s="54"/>
    </row>
    <row r="29" spans="1:8" x14ac:dyDescent="0.25">
      <c r="A29" s="54"/>
      <c r="B29" s="61"/>
      <c r="C29" s="61"/>
      <c r="D29" s="53"/>
      <c r="E29" s="53"/>
      <c r="F29" s="54"/>
      <c r="G29" s="54"/>
      <c r="H29" s="54"/>
    </row>
    <row r="30" spans="1:8" x14ac:dyDescent="0.25">
      <c r="B30" s="58"/>
      <c r="C30" s="58"/>
      <c r="D30" s="54"/>
      <c r="E30" s="54"/>
    </row>
    <row r="31" spans="1:8" x14ac:dyDescent="0.25">
      <c r="B31" s="54"/>
      <c r="C31" s="54"/>
      <c r="D31" s="54"/>
      <c r="E31" s="54"/>
    </row>
    <row r="32" spans="1:8" x14ac:dyDescent="0.25">
      <c r="B32" s="54"/>
      <c r="C32" s="54"/>
      <c r="D32" s="54"/>
      <c r="E32" s="54"/>
    </row>
  </sheetData>
  <mergeCells count="27">
    <mergeCell ref="B4:E4"/>
    <mergeCell ref="G22:G23"/>
    <mergeCell ref="B26:D26"/>
    <mergeCell ref="B20:D20"/>
    <mergeCell ref="B21:D21"/>
    <mergeCell ref="B16:D16"/>
    <mergeCell ref="B17:D17"/>
    <mergeCell ref="C7:E7"/>
    <mergeCell ref="C6:E6"/>
    <mergeCell ref="C14:E14"/>
    <mergeCell ref="G24:G26"/>
    <mergeCell ref="C11:E11"/>
    <mergeCell ref="B27:D27"/>
    <mergeCell ref="B28:D28"/>
    <mergeCell ref="C15:E15"/>
    <mergeCell ref="C5:E5"/>
    <mergeCell ref="C8:E8"/>
    <mergeCell ref="C9:E9"/>
    <mergeCell ref="C10:E10"/>
    <mergeCell ref="C12:E12"/>
    <mergeCell ref="C13:E13"/>
    <mergeCell ref="B19:D19"/>
    <mergeCell ref="B18:D18"/>
    <mergeCell ref="B22:D22"/>
    <mergeCell ref="B23:D23"/>
    <mergeCell ref="B24:D24"/>
    <mergeCell ref="B25:D25"/>
  </mergeCells>
  <pageMargins left="0.7" right="0.7" top="0.75" bottom="0.75" header="0.3" footer="0.3"/>
  <pageSetup paperSize="9" scale="4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725A-B9A0-47B1-9C24-AB5FE9F4121B}">
  <sheetPr>
    <pageSetUpPr fitToPage="1"/>
  </sheetPr>
  <dimension ref="A1:M32"/>
  <sheetViews>
    <sheetView tabSelected="1" zoomScaleNormal="100" workbookViewId="0">
      <selection activeCell="J16" sqref="J16"/>
    </sheetView>
  </sheetViews>
  <sheetFormatPr defaultRowHeight="15" x14ac:dyDescent="0.25"/>
  <cols>
    <col min="1" max="1" width="4.28515625" customWidth="1"/>
    <col min="2" max="2" width="17.85546875" customWidth="1"/>
    <col min="3" max="3" width="59.85546875" customWidth="1"/>
    <col min="4" max="4" width="20" customWidth="1"/>
    <col min="5" max="5" width="7.140625" customWidth="1"/>
    <col min="6" max="6" width="46.5703125" customWidth="1"/>
    <col min="7" max="7" width="11.85546875" customWidth="1"/>
    <col min="8" max="8" width="12.85546875" customWidth="1"/>
    <col min="9" max="9" width="16.5703125" customWidth="1"/>
    <col min="10" max="10" width="20.5703125" customWidth="1"/>
    <col min="11" max="11" width="15" customWidth="1"/>
    <col min="12" max="12" width="7.42578125" customWidth="1"/>
    <col min="13" max="13" width="25.85546875" customWidth="1"/>
    <col min="14" max="14" width="12.42578125" customWidth="1"/>
    <col min="15" max="15" width="11.140625" customWidth="1"/>
  </cols>
  <sheetData>
    <row r="1" spans="1:13" x14ac:dyDescent="0.25">
      <c r="B1" s="71"/>
      <c r="C1" s="71"/>
      <c r="D1" s="54"/>
      <c r="E1" s="55"/>
      <c r="G1" s="71"/>
    </row>
    <row r="2" spans="1:13" ht="31.5" x14ac:dyDescent="0.5">
      <c r="A2" s="54"/>
      <c r="B2" s="74" t="s">
        <v>80</v>
      </c>
      <c r="C2" s="53"/>
      <c r="D2" s="54"/>
      <c r="E2" s="54"/>
      <c r="F2" s="54"/>
      <c r="G2" s="54"/>
    </row>
    <row r="3" spans="1:13" ht="15.75" thickBot="1" x14ac:dyDescent="0.3">
      <c r="A3" s="54"/>
      <c r="B3" s="52"/>
      <c r="C3" s="52"/>
      <c r="D3" s="52"/>
      <c r="E3" s="54"/>
      <c r="F3" s="54"/>
      <c r="G3" s="54"/>
    </row>
    <row r="4" spans="1:13" ht="30.75" thickBot="1" x14ac:dyDescent="0.3">
      <c r="A4" s="71"/>
      <c r="B4" s="227" t="s">
        <v>33</v>
      </c>
      <c r="C4" s="228"/>
      <c r="D4" s="229"/>
      <c r="E4" s="72"/>
      <c r="F4" s="54"/>
      <c r="G4" s="59"/>
      <c r="H4" s="42" t="s">
        <v>41</v>
      </c>
      <c r="I4" s="41" t="s">
        <v>53</v>
      </c>
      <c r="J4" s="41" t="s">
        <v>58</v>
      </c>
      <c r="K4" s="42" t="s">
        <v>42</v>
      </c>
    </row>
    <row r="5" spans="1:13" ht="21.75" customHeight="1" x14ac:dyDescent="0.3">
      <c r="A5" s="59"/>
      <c r="B5" s="62" t="s">
        <v>3</v>
      </c>
      <c r="C5" s="178"/>
      <c r="D5" s="179"/>
      <c r="E5" s="55"/>
      <c r="F5" s="54"/>
      <c r="G5" s="59"/>
      <c r="H5" s="194">
        <v>2</v>
      </c>
      <c r="I5" s="43">
        <f>+H5*$D$26</f>
        <v>0</v>
      </c>
      <c r="J5" s="43">
        <f>+$D$25</f>
        <v>0</v>
      </c>
      <c r="K5" s="44">
        <f>+I5-J5</f>
        <v>0</v>
      </c>
    </row>
    <row r="6" spans="1:13" ht="21.75" customHeight="1" x14ac:dyDescent="0.3">
      <c r="A6" s="59"/>
      <c r="B6" s="64" t="s">
        <v>97</v>
      </c>
      <c r="C6" s="180"/>
      <c r="D6" s="181"/>
      <c r="E6" s="55"/>
      <c r="F6" s="54"/>
      <c r="G6" s="59"/>
      <c r="H6" s="194">
        <v>3</v>
      </c>
      <c r="I6" s="43">
        <f>+H6*$D$26</f>
        <v>0</v>
      </c>
      <c r="J6" s="43">
        <f>+$D$25</f>
        <v>0</v>
      </c>
      <c r="K6" s="44">
        <f t="shared" ref="K6:K9" si="0">+I6-J6</f>
        <v>0</v>
      </c>
    </row>
    <row r="7" spans="1:13" ht="21.75" customHeight="1" x14ac:dyDescent="0.3">
      <c r="A7" s="59"/>
      <c r="B7" s="64"/>
      <c r="C7" s="180"/>
      <c r="D7" s="181"/>
      <c r="E7" s="55"/>
      <c r="F7" s="73"/>
      <c r="G7" s="59"/>
      <c r="H7" s="194">
        <v>4</v>
      </c>
      <c r="I7" s="43">
        <f>+H7*$D$26</f>
        <v>0</v>
      </c>
      <c r="J7" s="43">
        <f>+$D$25</f>
        <v>0</v>
      </c>
      <c r="K7" s="44">
        <f t="shared" si="0"/>
        <v>0</v>
      </c>
      <c r="M7" t="s">
        <v>78</v>
      </c>
    </row>
    <row r="8" spans="1:13" ht="21.75" customHeight="1" x14ac:dyDescent="0.3">
      <c r="A8" s="59"/>
      <c r="B8" s="64" t="s">
        <v>25</v>
      </c>
      <c r="C8" s="182"/>
      <c r="D8" s="181"/>
      <c r="E8" s="55"/>
      <c r="F8" s="54"/>
      <c r="G8" s="59"/>
      <c r="H8" s="194">
        <v>5</v>
      </c>
      <c r="I8" s="43">
        <f>+H8*$D$26</f>
        <v>0</v>
      </c>
      <c r="J8" s="43">
        <f>+$D$25</f>
        <v>0</v>
      </c>
      <c r="K8" s="44">
        <f t="shared" si="0"/>
        <v>0</v>
      </c>
    </row>
    <row r="9" spans="1:13" ht="21.75" customHeight="1" x14ac:dyDescent="0.3">
      <c r="A9" s="59"/>
      <c r="B9" s="64" t="s">
        <v>1</v>
      </c>
      <c r="C9" s="183"/>
      <c r="D9" s="184"/>
      <c r="E9" s="55"/>
      <c r="F9" s="76" t="s">
        <v>76</v>
      </c>
      <c r="G9" s="59"/>
      <c r="H9" s="194">
        <v>6</v>
      </c>
      <c r="I9" s="43">
        <f>+H9*$D$26</f>
        <v>0</v>
      </c>
      <c r="J9" s="43">
        <f>+$D$25</f>
        <v>0</v>
      </c>
      <c r="K9" s="44">
        <f t="shared" si="0"/>
        <v>0</v>
      </c>
    </row>
    <row r="10" spans="1:13" ht="21.75" customHeight="1" x14ac:dyDescent="0.3">
      <c r="A10" s="59"/>
      <c r="B10" s="64" t="s">
        <v>96</v>
      </c>
      <c r="C10" s="189"/>
      <c r="D10" s="190"/>
      <c r="E10" s="55"/>
      <c r="G10" s="54"/>
    </row>
    <row r="11" spans="1:13" ht="21.75" customHeight="1" x14ac:dyDescent="0.3">
      <c r="A11" s="59"/>
      <c r="B11" s="64"/>
      <c r="C11" s="189"/>
      <c r="D11" s="190"/>
      <c r="E11" s="55"/>
      <c r="F11" s="73"/>
      <c r="G11" s="54"/>
    </row>
    <row r="12" spans="1:13" ht="21.75" customHeight="1" x14ac:dyDescent="0.3">
      <c r="A12" s="59"/>
      <c r="B12" s="64"/>
      <c r="C12" s="189"/>
      <c r="D12" s="190"/>
      <c r="E12" s="55"/>
      <c r="F12" s="73"/>
      <c r="G12" s="54"/>
    </row>
    <row r="13" spans="1:13" ht="21.75" customHeight="1" x14ac:dyDescent="0.3">
      <c r="A13" s="59"/>
      <c r="B13" s="64" t="s">
        <v>32</v>
      </c>
      <c r="C13" s="180" t="s">
        <v>98</v>
      </c>
      <c r="D13" s="181"/>
      <c r="E13" s="55"/>
      <c r="F13" s="73"/>
      <c r="G13" s="54"/>
    </row>
    <row r="14" spans="1:13" ht="21.75" customHeight="1" thickBot="1" x14ac:dyDescent="0.35">
      <c r="A14" s="59"/>
      <c r="B14" s="65" t="s">
        <v>30</v>
      </c>
      <c r="C14" s="185"/>
      <c r="D14" s="186"/>
      <c r="E14" s="55"/>
      <c r="F14" s="73"/>
      <c r="G14" s="54"/>
    </row>
    <row r="15" spans="1:13" ht="40.5" customHeight="1" x14ac:dyDescent="0.3">
      <c r="A15" s="59"/>
      <c r="B15" s="187" t="s">
        <v>61</v>
      </c>
      <c r="C15" s="188"/>
      <c r="D15" s="70" t="s">
        <v>100</v>
      </c>
      <c r="E15" s="55"/>
      <c r="F15" s="73"/>
      <c r="G15" s="54"/>
    </row>
    <row r="16" spans="1:13" ht="21.75" customHeight="1" x14ac:dyDescent="0.3">
      <c r="A16" s="59"/>
      <c r="B16" s="163"/>
      <c r="C16" s="165"/>
      <c r="D16" s="67"/>
      <c r="E16" s="55"/>
      <c r="G16" s="54"/>
    </row>
    <row r="17" spans="1:7" ht="21.75" customHeight="1" x14ac:dyDescent="0.3">
      <c r="A17" s="59"/>
      <c r="B17" s="163"/>
      <c r="C17" s="165"/>
      <c r="D17" s="67"/>
      <c r="E17" s="55"/>
      <c r="F17" s="73"/>
      <c r="G17" s="54"/>
    </row>
    <row r="18" spans="1:7" ht="21.75" customHeight="1" x14ac:dyDescent="0.3">
      <c r="A18" s="59"/>
      <c r="B18" s="163"/>
      <c r="C18" s="165"/>
      <c r="D18" s="67"/>
      <c r="E18" s="55"/>
      <c r="G18" s="54"/>
    </row>
    <row r="19" spans="1:7" ht="21.75" customHeight="1" x14ac:dyDescent="0.3">
      <c r="A19" s="59"/>
      <c r="B19" s="163"/>
      <c r="C19" s="165"/>
      <c r="D19" s="67"/>
      <c r="E19" s="55"/>
      <c r="F19" s="76" t="s">
        <v>81</v>
      </c>
      <c r="G19" s="54"/>
    </row>
    <row r="20" spans="1:7" ht="21.75" customHeight="1" x14ac:dyDescent="0.3">
      <c r="A20" s="59"/>
      <c r="B20" s="163"/>
      <c r="C20" s="165"/>
      <c r="D20" s="67"/>
      <c r="E20" s="55"/>
      <c r="F20" s="54"/>
      <c r="G20" s="54"/>
    </row>
    <row r="21" spans="1:7" ht="24.75" customHeight="1" x14ac:dyDescent="0.3">
      <c r="A21" s="59"/>
      <c r="B21" s="163"/>
      <c r="C21" s="165"/>
      <c r="D21" s="67"/>
      <c r="E21" s="55"/>
      <c r="G21" s="54"/>
    </row>
    <row r="22" spans="1:7" ht="24.75" customHeight="1" thickBot="1" x14ac:dyDescent="0.35">
      <c r="A22" s="59"/>
      <c r="B22" s="163"/>
      <c r="C22" s="165"/>
      <c r="D22" s="67"/>
      <c r="E22" s="55"/>
      <c r="F22" s="200" t="s">
        <v>72</v>
      </c>
      <c r="G22" s="54"/>
    </row>
    <row r="23" spans="1:7" ht="24.75" customHeight="1" x14ac:dyDescent="0.25">
      <c r="A23" s="59"/>
      <c r="B23" s="174" t="s">
        <v>36</v>
      </c>
      <c r="C23" s="175"/>
      <c r="D23" s="77">
        <f>SUM(D16:D22)</f>
        <v>0</v>
      </c>
      <c r="E23" s="57"/>
      <c r="F23" s="201"/>
      <c r="G23" s="54"/>
    </row>
    <row r="24" spans="1:7" ht="24.75" customHeight="1" x14ac:dyDescent="0.25">
      <c r="A24" s="54"/>
      <c r="B24" s="176" t="s">
        <v>56</v>
      </c>
      <c r="C24" s="177"/>
      <c r="D24" s="78">
        <f>+D23*0.2</f>
        <v>0</v>
      </c>
      <c r="E24" s="54"/>
      <c r="F24" s="202"/>
      <c r="G24" s="55"/>
    </row>
    <row r="25" spans="1:7" ht="24.75" customHeight="1" thickBot="1" x14ac:dyDescent="0.3">
      <c r="A25" s="54"/>
      <c r="B25" s="172" t="s">
        <v>37</v>
      </c>
      <c r="C25" s="173"/>
      <c r="D25" s="79">
        <f>+D23+D24</f>
        <v>0</v>
      </c>
      <c r="E25" s="54"/>
      <c r="G25" s="55"/>
    </row>
    <row r="26" spans="1:7" ht="23.25" customHeight="1" thickBot="1" x14ac:dyDescent="0.3">
      <c r="A26" s="54"/>
      <c r="B26" s="170" t="s">
        <v>19</v>
      </c>
      <c r="C26" s="171"/>
      <c r="D26" s="80"/>
      <c r="E26" s="54"/>
      <c r="F26" s="75" t="s">
        <v>77</v>
      </c>
      <c r="G26" s="55"/>
    </row>
    <row r="27" spans="1:7" x14ac:dyDescent="0.25">
      <c r="A27" s="54"/>
      <c r="B27" s="72"/>
      <c r="C27" s="53"/>
      <c r="D27" s="53"/>
      <c r="E27" s="54"/>
      <c r="F27" s="54"/>
      <c r="G27" s="55"/>
    </row>
    <row r="28" spans="1:7" x14ac:dyDescent="0.25">
      <c r="A28" s="54"/>
      <c r="B28" s="55"/>
      <c r="C28" s="54"/>
      <c r="D28" s="54"/>
      <c r="E28" s="54"/>
      <c r="F28" s="54"/>
      <c r="G28" s="59"/>
    </row>
    <row r="29" spans="1:7" x14ac:dyDescent="0.25">
      <c r="A29" s="54"/>
      <c r="B29" s="55"/>
      <c r="C29" s="54"/>
      <c r="D29" s="54"/>
      <c r="E29" s="60"/>
      <c r="F29" s="52"/>
    </row>
    <row r="30" spans="1:7" x14ac:dyDescent="0.25">
      <c r="B30" s="55"/>
      <c r="C30" s="54"/>
      <c r="D30" s="54"/>
    </row>
    <row r="31" spans="1:7" x14ac:dyDescent="0.25">
      <c r="B31" s="55"/>
      <c r="C31" s="54"/>
      <c r="D31" s="54"/>
    </row>
    <row r="32" spans="1:7" x14ac:dyDescent="0.25">
      <c r="B32" s="60"/>
      <c r="C32" s="60"/>
      <c r="D32" s="60"/>
    </row>
  </sheetData>
  <mergeCells count="24">
    <mergeCell ref="B16:C16"/>
    <mergeCell ref="B4:D4"/>
    <mergeCell ref="C5:D5"/>
    <mergeCell ref="C6:D6"/>
    <mergeCell ref="C7:D7"/>
    <mergeCell ref="C8:D8"/>
    <mergeCell ref="C9:D9"/>
    <mergeCell ref="C13:D13"/>
    <mergeCell ref="C14:D14"/>
    <mergeCell ref="B15:C15"/>
    <mergeCell ref="C10:D10"/>
    <mergeCell ref="C12:D12"/>
    <mergeCell ref="C11:D11"/>
    <mergeCell ref="B17:C17"/>
    <mergeCell ref="B18:C18"/>
    <mergeCell ref="B22:C22"/>
    <mergeCell ref="B23:C23"/>
    <mergeCell ref="B24:C24"/>
    <mergeCell ref="B26:C26"/>
    <mergeCell ref="B19:C19"/>
    <mergeCell ref="B20:C20"/>
    <mergeCell ref="B21:C21"/>
    <mergeCell ref="B25:C25"/>
    <mergeCell ref="F22:F24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Example pkgs</vt:lpstr>
      <vt:lpstr>Example package - per person</vt:lpstr>
      <vt:lpstr>Example package -per package</vt:lpstr>
      <vt:lpstr>Costing sheet - per person</vt:lpstr>
      <vt:lpstr>Costing - per person</vt:lpstr>
      <vt:lpstr>Costing - per package</vt:lpstr>
    </vt:vector>
  </TitlesOfParts>
  <Company>The Tourism Ninja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Tourism Ninja - pricing worksheet</dc:title>
  <dc:creator>Tantje</dc:creator>
  <cp:lastModifiedBy>Tania Jacobs</cp:lastModifiedBy>
  <cp:lastPrinted>2025-04-30T23:02:06Z</cp:lastPrinted>
  <dcterms:created xsi:type="dcterms:W3CDTF">2021-02-03T02:09:41Z</dcterms:created>
  <dcterms:modified xsi:type="dcterms:W3CDTF">2025-04-30T23:09:16Z</dcterms:modified>
</cp:coreProperties>
</file>